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24226"/>
  <mc:AlternateContent xmlns:mc="http://schemas.openxmlformats.org/markup-compatibility/2006">
    <mc:Choice Requires="x15">
      <x15ac:absPath xmlns:x15ac="http://schemas.microsoft.com/office/spreadsheetml/2010/11/ac" url="G:\WIP\Covered Bond Guarantor LP\Investor Report\HTT\2022.09\"/>
    </mc:Choice>
  </mc:AlternateContent>
  <xr:revisionPtr revIDLastSave="0" documentId="13_ncr:1_{35F46758-E643-4521-8157-19F3F4BA4D1C}" xr6:coauthVersionLast="46" xr6:coauthVersionMax="47" xr10:uidLastSave="{00000000-0000-0000-0000-000000000000}"/>
  <bookViews>
    <workbookView xWindow="57480" yWindow="-120" windowWidth="29040" windowHeight="15840" tabRatio="879" activeTab="1" xr2:uid="{00000000-000D-0000-FFFF-FFFF00000000}"/>
  </bookViews>
  <sheets>
    <sheet name="Disclaimer" sheetId="13" r:id="rId1"/>
    <sheet name="Introduction" sheetId="5" r:id="rId2"/>
    <sheet name="Completion Instructions" sheetId="6" state="hidden" r:id="rId3"/>
    <sheet name="FAQ" sheetId="7" state="hidden" r:id="rId4"/>
    <sheet name="A. HTT General" sheetId="8" r:id="rId5"/>
    <sheet name="B1. HTT Mortgage Assets" sheetId="9" r:id="rId6"/>
    <sheet name="B2. HTT Public Sector Assets" sheetId="10" state="hidden" r:id="rId7"/>
    <sheet name="B3. HTT Shipping Assets" sheetId="11" state="hidden" r:id="rId8"/>
    <sheet name="C. HTT Harmonised Glossary" sheetId="12" r:id="rId9"/>
    <sheet name="D. Insert Nat Trans Templ" sheetId="14" r:id="rId10"/>
    <sheet name="E. Optional ECB-ECAIs data" sheetId="18" r:id="rId11"/>
    <sheet name="F1. Optional Sustainable M data" sheetId="19" state="hidden" r:id="rId12"/>
    <sheet name="Temp. Optional COVID 19 imp" sheetId="22" state="hidden" r:id="rId13"/>
    <sheet name="E.g. General" sheetId="15" r:id="rId14"/>
    <sheet name="E.g. Other" sheetId="16" r:id="rId15"/>
  </sheets>
  <externalReferences>
    <externalReference r:id="rId16"/>
  </externalReference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_xlnm.Print_Area" localSheetId="4">'A.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Instructions'!$B$2:$J$71</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 name="_xlnm.Print_Titles" localSheetId="0">Disclaimer!$2:$2</definedName>
    <definedName name="_xlnm.Print_Titles" localSheetId="3">FAQ!$4:$4</definedName>
    <definedName name="privacy_policy" localSheetId="0">Disclaimer!$A$136</definedName>
  </definedNames>
  <calcPr calcId="191029" concurrentManualCount="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6" i="9" l="1"/>
  <c r="C181" i="9"/>
  <c r="F181" i="9"/>
  <c r="C87" i="18"/>
  <c r="G87" i="18" s="1"/>
  <c r="C84" i="18"/>
  <c r="G84" i="18" s="1"/>
  <c r="C83" i="18"/>
  <c r="G83" i="18" s="1"/>
  <c r="C82" i="18"/>
  <c r="G82" i="18" s="1"/>
  <c r="G86" i="18"/>
  <c r="G85" i="18"/>
  <c r="C76" i="18"/>
  <c r="C75" i="18"/>
  <c r="C262" i="9"/>
  <c r="C260" i="9"/>
  <c r="D246" i="9"/>
  <c r="D245" i="9"/>
  <c r="D244" i="9"/>
  <c r="D243" i="9"/>
  <c r="D242" i="9"/>
  <c r="D241" i="9"/>
  <c r="C246" i="9"/>
  <c r="C245" i="9"/>
  <c r="C244" i="9"/>
  <c r="C243" i="9"/>
  <c r="C242" i="9"/>
  <c r="C241" i="9"/>
  <c r="C238" i="9"/>
  <c r="D193" i="9"/>
  <c r="D199" i="9"/>
  <c r="D198" i="9"/>
  <c r="D197" i="9"/>
  <c r="D196" i="9"/>
  <c r="D195" i="9"/>
  <c r="D194" i="9"/>
  <c r="D192" i="9"/>
  <c r="D191" i="9"/>
  <c r="D190" i="9"/>
  <c r="D200" i="9"/>
  <c r="C200" i="9"/>
  <c r="C199" i="9"/>
  <c r="C198" i="9"/>
  <c r="C197" i="9"/>
  <c r="C196" i="9"/>
  <c r="C195" i="9"/>
  <c r="C194" i="9"/>
  <c r="C193" i="9"/>
  <c r="C192" i="9"/>
  <c r="C191" i="9"/>
  <c r="C190" i="9"/>
  <c r="C187" i="9"/>
  <c r="C180" i="9" l="1"/>
  <c r="F180" i="9" s="1"/>
  <c r="C174" i="9"/>
  <c r="F174" i="9" s="1"/>
  <c r="C173" i="9"/>
  <c r="F173" i="9" s="1"/>
  <c r="C172" i="9"/>
  <c r="F172" i="9" s="1"/>
  <c r="C171" i="9"/>
  <c r="F171" i="9" s="1"/>
  <c r="C170" i="9"/>
  <c r="F170" i="9" s="1"/>
  <c r="F162" i="9"/>
  <c r="F161" i="9"/>
  <c r="F160" i="9"/>
  <c r="F152" i="9"/>
  <c r="C151" i="9"/>
  <c r="F151" i="9" s="1"/>
  <c r="C150" i="9"/>
  <c r="F150" i="9" s="1"/>
  <c r="C110" i="9"/>
  <c r="F110" i="9" s="1"/>
  <c r="C109" i="9"/>
  <c r="F109" i="9" s="1"/>
  <c r="C108" i="9"/>
  <c r="F108" i="9" s="1"/>
  <c r="C107" i="9"/>
  <c r="F107" i="9" s="1"/>
  <c r="C106" i="9"/>
  <c r="F106" i="9" s="1"/>
  <c r="C105" i="9"/>
  <c r="F105" i="9" s="1"/>
  <c r="C104" i="9"/>
  <c r="F104" i="9" s="1"/>
  <c r="C103" i="9"/>
  <c r="F103" i="9" s="1"/>
  <c r="C102" i="9"/>
  <c r="F102" i="9" s="1"/>
  <c r="C101" i="9"/>
  <c r="F101" i="9" s="1"/>
  <c r="C100" i="9"/>
  <c r="F100" i="9" s="1"/>
  <c r="C99" i="9"/>
  <c r="F99" i="9" s="1"/>
  <c r="C28" i="9"/>
  <c r="C235" i="8"/>
  <c r="D165" i="8"/>
  <c r="C165" i="8"/>
  <c r="D141" i="8"/>
  <c r="C154" i="8"/>
  <c r="C145" i="8"/>
  <c r="C142" i="8"/>
  <c r="C141" i="8"/>
  <c r="C139" i="8"/>
  <c r="C138" i="8"/>
  <c r="C89" i="8"/>
  <c r="D89" i="8" s="1"/>
  <c r="C76" i="8"/>
  <c r="C75" i="8"/>
  <c r="C74" i="8"/>
  <c r="C73" i="8"/>
  <c r="C72" i="8"/>
  <c r="C71" i="8"/>
  <c r="C70" i="8"/>
  <c r="C66" i="8"/>
  <c r="D46" i="8"/>
  <c r="F45" i="8"/>
  <c r="C39" i="8"/>
  <c r="C38" i="8"/>
  <c r="C53" i="8" s="1"/>
  <c r="C115" i="8" s="1"/>
  <c r="D115" i="8" s="1"/>
  <c r="C231" i="8" l="1"/>
  <c r="C12" i="9"/>
  <c r="C111" i="9"/>
  <c r="F111" i="9" s="1"/>
  <c r="K573" i="14" l="1"/>
  <c r="I573" i="14"/>
  <c r="G573" i="14"/>
  <c r="E573" i="14"/>
  <c r="M572" i="14"/>
  <c r="C572" i="14"/>
  <c r="M571" i="14"/>
  <c r="C571" i="14"/>
  <c r="M570" i="14"/>
  <c r="C570" i="14"/>
  <c r="M569" i="14"/>
  <c r="C569" i="14"/>
  <c r="M568" i="14"/>
  <c r="C568" i="14"/>
  <c r="M567" i="14"/>
  <c r="C567" i="14"/>
  <c r="M566" i="14"/>
  <c r="C566" i="14"/>
  <c r="M565" i="14"/>
  <c r="C565" i="14"/>
  <c r="M564" i="14"/>
  <c r="C564" i="14"/>
  <c r="M563" i="14"/>
  <c r="C563" i="14"/>
  <c r="M562" i="14"/>
  <c r="C562" i="14"/>
  <c r="M561" i="14"/>
  <c r="C561" i="14"/>
  <c r="M560" i="14"/>
  <c r="C560" i="14"/>
  <c r="M559" i="14"/>
  <c r="M573" i="14" s="1"/>
  <c r="C559" i="14"/>
  <c r="A226" i="14"/>
  <c r="G150" i="14"/>
  <c r="G44" i="14"/>
  <c r="S39" i="14"/>
  <c r="S38" i="14"/>
  <c r="S37" i="14"/>
  <c r="S36" i="14"/>
  <c r="S35" i="14"/>
  <c r="S34" i="14"/>
  <c r="S33" i="14"/>
  <c r="S32" i="14"/>
  <c r="S30" i="14"/>
  <c r="S28" i="14"/>
  <c r="S27" i="14"/>
  <c r="S26" i="14"/>
  <c r="S25" i="14"/>
  <c r="S24" i="14"/>
  <c r="S23" i="14"/>
  <c r="S22" i="14"/>
  <c r="S21" i="14"/>
  <c r="C93" i="8" l="1"/>
  <c r="C99" i="8"/>
  <c r="D99" i="8" s="1"/>
  <c r="D367" i="19"/>
  <c r="G355" i="19" s="1"/>
  <c r="C367" i="19"/>
  <c r="F355" i="19" s="1"/>
  <c r="D346" i="9"/>
  <c r="C346" i="9"/>
  <c r="C585" i="9"/>
  <c r="D585" i="9"/>
  <c r="D45" i="8"/>
  <c r="G343" i="19"/>
  <c r="G368" i="19"/>
  <c r="F368" i="19"/>
  <c r="F332" i="19"/>
  <c r="F598" i="19"/>
  <c r="G598" i="19"/>
  <c r="F599" i="19"/>
  <c r="G599" i="19"/>
  <c r="F600" i="19"/>
  <c r="G600" i="19"/>
  <c r="F601" i="19"/>
  <c r="G601" i="19"/>
  <c r="F597" i="19"/>
  <c r="D636" i="19"/>
  <c r="C636" i="19"/>
  <c r="D618" i="9"/>
  <c r="C618" i="9"/>
  <c r="F295" i="8"/>
  <c r="G293" i="8"/>
  <c r="F307" i="8"/>
  <c r="F293" i="8"/>
  <c r="D94" i="8" l="1"/>
  <c r="C94" i="8"/>
  <c r="D95" i="8" s="1"/>
  <c r="G366" i="19"/>
  <c r="G358" i="19"/>
  <c r="G365" i="19"/>
  <c r="G361" i="19"/>
  <c r="G357" i="19"/>
  <c r="G364" i="19"/>
  <c r="G360" i="19"/>
  <c r="G356" i="19"/>
  <c r="G362" i="19"/>
  <c r="G354" i="19"/>
  <c r="G363" i="19"/>
  <c r="G359" i="19"/>
  <c r="F362" i="19"/>
  <c r="F358" i="19"/>
  <c r="F354" i="19"/>
  <c r="F366" i="19"/>
  <c r="F364" i="19"/>
  <c r="F360" i="19"/>
  <c r="F356" i="19"/>
  <c r="F365" i="19"/>
  <c r="F363" i="19"/>
  <c r="F361" i="19"/>
  <c r="F359" i="19"/>
  <c r="F357" i="19"/>
  <c r="C508" i="19"/>
  <c r="D508" i="19"/>
  <c r="D565" i="19"/>
  <c r="G547" i="19" s="1"/>
  <c r="C565" i="19"/>
  <c r="D486" i="19"/>
  <c r="C486" i="19"/>
  <c r="D473" i="19"/>
  <c r="C473" i="19"/>
  <c r="D327" i="19"/>
  <c r="C327" i="19"/>
  <c r="D274" i="19"/>
  <c r="C274" i="19"/>
  <c r="C252" i="19"/>
  <c r="D252" i="19"/>
  <c r="D239" i="19"/>
  <c r="C239" i="19"/>
  <c r="D19" i="19"/>
  <c r="C386" i="19"/>
  <c r="D350" i="19"/>
  <c r="C350" i="19"/>
  <c r="F347" i="19" s="1"/>
  <c r="G606" i="9"/>
  <c r="G624" i="19"/>
  <c r="C95" i="8" l="1"/>
  <c r="D96" i="8" s="1"/>
  <c r="G367" i="19"/>
  <c r="F367" i="19"/>
  <c r="F379" i="19"/>
  <c r="F380" i="19"/>
  <c r="G635" i="19"/>
  <c r="G631" i="19"/>
  <c r="G627" i="19"/>
  <c r="G623" i="19"/>
  <c r="G634" i="19"/>
  <c r="G630" i="19"/>
  <c r="G626" i="19"/>
  <c r="G637" i="19"/>
  <c r="G633" i="19"/>
  <c r="G629" i="19"/>
  <c r="G625" i="19"/>
  <c r="G622" i="19"/>
  <c r="G636" i="19"/>
  <c r="G632" i="19"/>
  <c r="G628" i="19"/>
  <c r="G617" i="9"/>
  <c r="G609" i="9"/>
  <c r="G620" i="9"/>
  <c r="G616" i="9"/>
  <c r="G612" i="9"/>
  <c r="G608" i="9"/>
  <c r="G621" i="9"/>
  <c r="G605" i="9"/>
  <c r="G607" i="9"/>
  <c r="G613" i="9"/>
  <c r="G604" i="9"/>
  <c r="G619" i="9"/>
  <c r="G615" i="9"/>
  <c r="G611" i="9"/>
  <c r="G622" i="9"/>
  <c r="G618" i="9"/>
  <c r="G614" i="9"/>
  <c r="G610" i="9"/>
  <c r="C96" i="8" l="1"/>
  <c r="D97" i="8" s="1"/>
  <c r="G378" i="9"/>
  <c r="G382" i="9"/>
  <c r="G386" i="9"/>
  <c r="G390" i="9"/>
  <c r="G375" i="9"/>
  <c r="G387" i="9"/>
  <c r="G380" i="9"/>
  <c r="G384" i="9"/>
  <c r="G388" i="9"/>
  <c r="G392" i="9"/>
  <c r="G379" i="9"/>
  <c r="G383" i="9"/>
  <c r="G391" i="9"/>
  <c r="G376" i="9"/>
  <c r="G377" i="9"/>
  <c r="G381" i="9"/>
  <c r="G385" i="9"/>
  <c r="G389" i="9"/>
  <c r="G393" i="9"/>
  <c r="G396" i="19"/>
  <c r="G400" i="19"/>
  <c r="G402" i="19"/>
  <c r="G404" i="19"/>
  <c r="G399" i="19"/>
  <c r="G403" i="19"/>
  <c r="G405" i="19"/>
  <c r="G398" i="19"/>
  <c r="G401" i="19"/>
  <c r="G397" i="19"/>
  <c r="D26" i="22"/>
  <c r="E26" i="22"/>
  <c r="F26" i="22"/>
  <c r="G26" i="22"/>
  <c r="C26" i="22"/>
  <c r="C97" i="8" l="1"/>
  <c r="C98" i="8" s="1"/>
  <c r="D98" i="19"/>
  <c r="F98" i="19"/>
  <c r="C98" i="19"/>
  <c r="D94" i="19"/>
  <c r="F94" i="19"/>
  <c r="C94" i="19"/>
  <c r="F66" i="19"/>
  <c r="D66" i="19"/>
  <c r="C66" i="19"/>
  <c r="D619" i="19"/>
  <c r="G616" i="19" s="1"/>
  <c r="C619" i="19"/>
  <c r="F615" i="19" s="1"/>
  <c r="F619" i="19" s="1"/>
  <c r="D603" i="19"/>
  <c r="G596" i="19" s="1"/>
  <c r="C603" i="19"/>
  <c r="F591" i="19" s="1"/>
  <c r="D588" i="19"/>
  <c r="G574" i="19" s="1"/>
  <c r="C588" i="19"/>
  <c r="F573" i="19" s="1"/>
  <c r="F578"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64" i="19"/>
  <c r="G564" i="19"/>
  <c r="F547" i="19"/>
  <c r="F479" i="19"/>
  <c r="F480" i="19"/>
  <c r="F481" i="19"/>
  <c r="F482" i="19"/>
  <c r="F483" i="19"/>
  <c r="F484" i="19"/>
  <c r="F485" i="19"/>
  <c r="G479" i="19"/>
  <c r="G480" i="19"/>
  <c r="G481" i="19"/>
  <c r="G482" i="19"/>
  <c r="G483" i="19"/>
  <c r="G484" i="19"/>
  <c r="G485" i="19"/>
  <c r="G478" i="19"/>
  <c r="F478"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F472" i="19"/>
  <c r="G472" i="19"/>
  <c r="G449" i="19"/>
  <c r="F449" i="19"/>
  <c r="D393" i="19"/>
  <c r="G390" i="19" s="1"/>
  <c r="C393" i="19"/>
  <c r="D386" i="19"/>
  <c r="F381" i="19"/>
  <c r="F333" i="19"/>
  <c r="G333" i="19"/>
  <c r="F334" i="19"/>
  <c r="G334" i="19"/>
  <c r="F335" i="19"/>
  <c r="G335" i="19"/>
  <c r="F336" i="19"/>
  <c r="G336" i="19"/>
  <c r="F337" i="19"/>
  <c r="G337" i="19"/>
  <c r="F338" i="19"/>
  <c r="G338" i="19"/>
  <c r="F339" i="19"/>
  <c r="G339" i="19"/>
  <c r="F340" i="19"/>
  <c r="G340" i="19"/>
  <c r="F341" i="19"/>
  <c r="G341" i="19"/>
  <c r="F342" i="19"/>
  <c r="G342" i="19"/>
  <c r="F343" i="19"/>
  <c r="F344" i="19"/>
  <c r="G344" i="19"/>
  <c r="F345" i="19"/>
  <c r="G345" i="19"/>
  <c r="F346" i="19"/>
  <c r="G346" i="19"/>
  <c r="G347" i="19"/>
  <c r="F348" i="19"/>
  <c r="G348" i="19"/>
  <c r="F349" i="19"/>
  <c r="G349" i="19"/>
  <c r="G332" i="19"/>
  <c r="G318" i="19"/>
  <c r="F315" i="19"/>
  <c r="F310" i="19"/>
  <c r="G310" i="19"/>
  <c r="F311" i="19"/>
  <c r="G311" i="19"/>
  <c r="F312" i="19"/>
  <c r="G312" i="19"/>
  <c r="F313" i="19"/>
  <c r="G313" i="19"/>
  <c r="F314" i="19"/>
  <c r="G314" i="19"/>
  <c r="G315" i="19"/>
  <c r="F316" i="19"/>
  <c r="G316" i="19"/>
  <c r="F317" i="19"/>
  <c r="G317" i="19"/>
  <c r="F318" i="19"/>
  <c r="F319" i="19"/>
  <c r="G319" i="19"/>
  <c r="F320" i="19"/>
  <c r="G320" i="19"/>
  <c r="F321" i="19"/>
  <c r="G321" i="19"/>
  <c r="F322" i="19"/>
  <c r="G322" i="19"/>
  <c r="F323" i="19"/>
  <c r="G323" i="19"/>
  <c r="F324" i="19"/>
  <c r="G324" i="19"/>
  <c r="F325" i="19"/>
  <c r="G325" i="19"/>
  <c r="F326" i="19"/>
  <c r="G326" i="19"/>
  <c r="G309" i="19"/>
  <c r="F309" i="19"/>
  <c r="G267" i="19"/>
  <c r="G268" i="19"/>
  <c r="G269" i="19"/>
  <c r="G270" i="19"/>
  <c r="G271" i="19"/>
  <c r="G272" i="19"/>
  <c r="G273" i="19"/>
  <c r="G266" i="19"/>
  <c r="F267" i="19"/>
  <c r="F268" i="19"/>
  <c r="F269" i="19"/>
  <c r="F270" i="19"/>
  <c r="F271" i="19"/>
  <c r="F272" i="19"/>
  <c r="F273" i="19"/>
  <c r="F266" i="19"/>
  <c r="F248" i="19"/>
  <c r="F244" i="19"/>
  <c r="F245" i="19"/>
  <c r="G245" i="19"/>
  <c r="F246" i="19"/>
  <c r="G246" i="19"/>
  <c r="F247" i="19"/>
  <c r="G247" i="19"/>
  <c r="G248" i="19"/>
  <c r="F249" i="19"/>
  <c r="G249" i="19"/>
  <c r="F250" i="19"/>
  <c r="G250" i="19"/>
  <c r="F251" i="19"/>
  <c r="G251" i="19"/>
  <c r="G244"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F238" i="19"/>
  <c r="G238" i="19"/>
  <c r="G215" i="19"/>
  <c r="F215" i="19"/>
  <c r="F44" i="9"/>
  <c r="D44" i="9"/>
  <c r="C44" i="9"/>
  <c r="C58" i="11"/>
  <c r="C54" i="11"/>
  <c r="C26" i="11"/>
  <c r="C49" i="10"/>
  <c r="C77" i="10"/>
  <c r="C81" i="10"/>
  <c r="D372" i="9"/>
  <c r="G370" i="9" s="1"/>
  <c r="C372" i="9"/>
  <c r="F368" i="9" s="1"/>
  <c r="D365" i="9"/>
  <c r="G360" i="9" s="1"/>
  <c r="C365" i="9"/>
  <c r="F359" i="9" s="1"/>
  <c r="D328" i="9"/>
  <c r="C328" i="9"/>
  <c r="D98" i="8" l="1"/>
  <c r="F370" i="9"/>
  <c r="G316" i="9"/>
  <c r="G318" i="9"/>
  <c r="G321" i="9"/>
  <c r="G322" i="9"/>
  <c r="G323" i="9"/>
  <c r="G313" i="9"/>
  <c r="G320" i="9"/>
  <c r="G315" i="9"/>
  <c r="G311" i="9"/>
  <c r="G317" i="9"/>
  <c r="G319" i="9"/>
  <c r="G314" i="9"/>
  <c r="G310" i="9"/>
  <c r="G328" i="9" s="1"/>
  <c r="G324" i="9"/>
  <c r="G327" i="9"/>
  <c r="G312" i="9"/>
  <c r="G325" i="9"/>
  <c r="G326" i="9"/>
  <c r="F321" i="9"/>
  <c r="F323" i="9"/>
  <c r="F326" i="9"/>
  <c r="F320" i="9"/>
  <c r="F311" i="9"/>
  <c r="F317" i="9"/>
  <c r="F324" i="9"/>
  <c r="F325" i="9"/>
  <c r="F312" i="9"/>
  <c r="F318" i="9"/>
  <c r="F314" i="9"/>
  <c r="F316" i="9"/>
  <c r="F322" i="9"/>
  <c r="F313" i="9"/>
  <c r="F328" i="9" s="1"/>
  <c r="F319" i="9"/>
  <c r="F315" i="9"/>
  <c r="F310" i="9"/>
  <c r="F327" i="9"/>
  <c r="F579" i="19"/>
  <c r="G594" i="19"/>
  <c r="G380" i="19"/>
  <c r="G379" i="19"/>
  <c r="G615" i="19"/>
  <c r="F327" i="19"/>
  <c r="F391" i="19"/>
  <c r="F389" i="19"/>
  <c r="G618" i="19"/>
  <c r="G327" i="19"/>
  <c r="G368" i="9"/>
  <c r="G369" i="9"/>
  <c r="G371" i="9"/>
  <c r="F239" i="19"/>
  <c r="F364" i="9"/>
  <c r="F360" i="9"/>
  <c r="F362" i="9"/>
  <c r="F358" i="9"/>
  <c r="F565" i="19"/>
  <c r="G252" i="19"/>
  <c r="F274" i="19"/>
  <c r="G361" i="9"/>
  <c r="G239" i="19"/>
  <c r="F473" i="19"/>
  <c r="F486" i="19"/>
  <c r="G358" i="9"/>
  <c r="F363" i="9"/>
  <c r="F361" i="9"/>
  <c r="F371" i="9"/>
  <c r="F369" i="9"/>
  <c r="G473" i="19"/>
  <c r="G486" i="19"/>
  <c r="G565" i="19"/>
  <c r="F587" i="19"/>
  <c r="G617" i="19"/>
  <c r="G363" i="9"/>
  <c r="G359" i="9"/>
  <c r="G364" i="9"/>
  <c r="G362" i="9"/>
  <c r="F586" i="19"/>
  <c r="G595" i="19"/>
  <c r="F390" i="19"/>
  <c r="G391" i="19"/>
  <c r="G385" i="19"/>
  <c r="F385" i="19"/>
  <c r="G384" i="19"/>
  <c r="G389" i="19"/>
  <c r="F594" i="19"/>
  <c r="F384" i="19"/>
  <c r="G383" i="19"/>
  <c r="G392" i="19"/>
  <c r="F383" i="19"/>
  <c r="G382" i="19"/>
  <c r="F392" i="19"/>
  <c r="F382" i="19"/>
  <c r="G381" i="19"/>
  <c r="G602" i="19"/>
  <c r="G593" i="19"/>
  <c r="G590" i="19"/>
  <c r="G592" i="19"/>
  <c r="G591" i="19"/>
  <c r="G597" i="19"/>
  <c r="F593" i="19"/>
  <c r="F590" i="19"/>
  <c r="F596" i="19"/>
  <c r="F592" i="19"/>
  <c r="F602" i="19"/>
  <c r="F595" i="19"/>
  <c r="F583" i="19"/>
  <c r="F575" i="19"/>
  <c r="F582" i="19"/>
  <c r="F572" i="19"/>
  <c r="F581" i="19"/>
  <c r="F570" i="19"/>
  <c r="F580" i="19"/>
  <c r="F585" i="19"/>
  <c r="F577" i="19"/>
  <c r="F584" i="19"/>
  <c r="F576" i="19"/>
  <c r="G573" i="19"/>
  <c r="G585" i="19"/>
  <c r="G581" i="19"/>
  <c r="G577" i="19"/>
  <c r="G572" i="19"/>
  <c r="G584" i="19"/>
  <c r="G580" i="19"/>
  <c r="G576" i="19"/>
  <c r="G571" i="19"/>
  <c r="G570" i="19"/>
  <c r="G587" i="19"/>
  <c r="G583" i="19"/>
  <c r="G579" i="19"/>
  <c r="G575" i="19"/>
  <c r="G586" i="19"/>
  <c r="G582" i="19"/>
  <c r="G578" i="19"/>
  <c r="F571" i="19"/>
  <c r="F574" i="19"/>
  <c r="F350" i="19"/>
  <c r="G350" i="19"/>
  <c r="G274" i="19"/>
  <c r="F252" i="19"/>
  <c r="D601" i="9"/>
  <c r="C601" i="9"/>
  <c r="G619" i="19" l="1"/>
  <c r="F393" i="19"/>
  <c r="G372" i="9"/>
  <c r="F365" i="9"/>
  <c r="F372" i="9"/>
  <c r="F386" i="19"/>
  <c r="G588" i="19"/>
  <c r="G599" i="9"/>
  <c r="G598" i="9"/>
  <c r="G600" i="9"/>
  <c r="G597" i="9"/>
  <c r="F597" i="9"/>
  <c r="F599" i="9"/>
  <c r="F598" i="9"/>
  <c r="F600" i="9"/>
  <c r="G386" i="19"/>
  <c r="G365" i="9"/>
  <c r="G393" i="19"/>
  <c r="G603" i="19"/>
  <c r="F603" i="19"/>
  <c r="F588"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30" i="19"/>
  <c r="F29" i="19" s="1"/>
  <c r="F28" i="9"/>
  <c r="G17" i="22" s="1"/>
  <c r="C19"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6" i="19"/>
  <c r="F39" i="19"/>
  <c r="F37" i="19"/>
  <c r="F36" i="19"/>
  <c r="F38" i="19"/>
  <c r="F35" i="19"/>
  <c r="F31" i="19"/>
  <c r="F34" i="19"/>
  <c r="F32" i="19"/>
  <c r="F33" i="19"/>
  <c r="F27" i="19"/>
  <c r="F28" i="19"/>
  <c r="G17" i="19"/>
  <c r="G18" i="19"/>
  <c r="F30" i="19" l="1"/>
  <c r="G346" i="9"/>
  <c r="G19"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3" i="8"/>
  <c r="D293" i="8"/>
  <c r="D291" i="8"/>
  <c r="C295" i="8"/>
  <c r="C291" i="8"/>
  <c r="D307" i="8"/>
  <c r="C307" i="8"/>
  <c r="D295" i="8"/>
  <c r="F22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F36" i="10" s="1"/>
  <c r="D487" i="9"/>
  <c r="G492" i="9" s="1"/>
  <c r="C487" i="9"/>
  <c r="F488" i="9" s="1"/>
  <c r="D465" i="9"/>
  <c r="G470" i="9" s="1"/>
  <c r="C465" i="9"/>
  <c r="F470" i="9" s="1"/>
  <c r="D452" i="9"/>
  <c r="C452" i="9"/>
  <c r="F428" i="9" s="1"/>
  <c r="D249" i="9"/>
  <c r="C249" i="9"/>
  <c r="D227" i="9"/>
  <c r="G228" i="9" s="1"/>
  <c r="C227" i="9"/>
  <c r="F219" i="9" s="1"/>
  <c r="D214" i="9"/>
  <c r="D187" i="9" s="1"/>
  <c r="F187" i="9" s="1"/>
  <c r="G187" i="9" s="1"/>
  <c r="C214" i="9"/>
  <c r="F76" i="9"/>
  <c r="D76" i="9"/>
  <c r="C76" i="9"/>
  <c r="F72" i="9"/>
  <c r="D72" i="9"/>
  <c r="C72" i="9"/>
  <c r="C15" i="9"/>
  <c r="C304" i="8"/>
  <c r="C303" i="8"/>
  <c r="C302" i="8"/>
  <c r="C298" i="8"/>
  <c r="C297" i="8"/>
  <c r="C296" i="8"/>
  <c r="C292" i="8"/>
  <c r="C289" i="8"/>
  <c r="C220" i="8"/>
  <c r="C208" i="8"/>
  <c r="F198" i="8" s="1"/>
  <c r="D156" i="8"/>
  <c r="C156" i="8"/>
  <c r="D130" i="8"/>
  <c r="G121" i="8" s="1"/>
  <c r="C130" i="8"/>
  <c r="F121" i="8" s="1"/>
  <c r="D100" i="8"/>
  <c r="C100" i="8"/>
  <c r="C164" i="8" s="1"/>
  <c r="C167" i="8" s="1"/>
  <c r="D77" i="8"/>
  <c r="G80" i="8" s="1"/>
  <c r="C77" i="8"/>
  <c r="F17" i="22" l="1"/>
  <c r="F36" i="9"/>
  <c r="G247" i="9"/>
  <c r="D238" i="9"/>
  <c r="G148" i="8"/>
  <c r="G147" i="8"/>
  <c r="F148" i="8"/>
  <c r="F147" i="8"/>
  <c r="G450" i="9"/>
  <c r="G428" i="9"/>
  <c r="F241" i="9"/>
  <c r="G126" i="11"/>
  <c r="F17" i="19"/>
  <c r="F18" i="19"/>
  <c r="F16" i="19"/>
  <c r="G134" i="11"/>
  <c r="G136" i="11"/>
  <c r="G124" i="11"/>
  <c r="F153" i="11"/>
  <c r="G171" i="11"/>
  <c r="F440" i="9"/>
  <c r="F436" i="9"/>
  <c r="G120" i="11"/>
  <c r="G128" i="11"/>
  <c r="G138" i="11"/>
  <c r="G122" i="11"/>
  <c r="G130" i="11"/>
  <c r="G142" i="11"/>
  <c r="F128" i="8"/>
  <c r="F122" i="8"/>
  <c r="G128" i="8"/>
  <c r="G122" i="8"/>
  <c r="F150" i="8"/>
  <c r="F154" i="8"/>
  <c r="F151" i="8"/>
  <c r="F155" i="8"/>
  <c r="F152" i="8"/>
  <c r="F149" i="8"/>
  <c r="F153" i="8"/>
  <c r="G152" i="8"/>
  <c r="G154" i="8"/>
  <c r="G149" i="8"/>
  <c r="G153" i="8"/>
  <c r="G150" i="8"/>
  <c r="G151" i="8"/>
  <c r="G155" i="8"/>
  <c r="F99" i="8"/>
  <c r="F95" i="8"/>
  <c r="F98" i="8"/>
  <c r="F94" i="8"/>
  <c r="F97" i="8"/>
  <c r="F96" i="8"/>
  <c r="F160"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99" i="8"/>
  <c r="G95" i="8"/>
  <c r="G98" i="8"/>
  <c r="G94" i="8"/>
  <c r="G97" i="8"/>
  <c r="G93" i="8"/>
  <c r="G96" i="8"/>
  <c r="F93" i="8"/>
  <c r="F179" i="8"/>
  <c r="F149" i="10"/>
  <c r="G25" i="10"/>
  <c r="G28" i="10"/>
  <c r="G32" i="10"/>
  <c r="F33" i="10"/>
  <c r="G24" i="10"/>
  <c r="F29" i="10"/>
  <c r="G33" i="10"/>
  <c r="F25" i="10"/>
  <c r="G29" i="10"/>
  <c r="G36" i="10"/>
  <c r="F53" i="8"/>
  <c r="F57" i="8"/>
  <c r="F71" i="8"/>
  <c r="F75" i="8"/>
  <c r="F72" i="8"/>
  <c r="F76" i="8"/>
  <c r="F73" i="8"/>
  <c r="F70" i="8"/>
  <c r="F74" i="8"/>
  <c r="F193" i="8"/>
  <c r="F197" i="8"/>
  <c r="F201" i="8"/>
  <c r="F205" i="8"/>
  <c r="F210" i="8"/>
  <c r="F214" i="8"/>
  <c r="F194" i="8"/>
  <c r="F202" i="8"/>
  <c r="F206" i="8"/>
  <c r="F211" i="8"/>
  <c r="F215" i="8"/>
  <c r="F196" i="8"/>
  <c r="F204" i="8"/>
  <c r="F213" i="8"/>
  <c r="F199" i="8"/>
  <c r="F200" i="8"/>
  <c r="F209" i="8"/>
  <c r="F195" i="8"/>
  <c r="F203" i="8"/>
  <c r="F212" i="8"/>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75" i="8"/>
  <c r="G71" i="8"/>
  <c r="G78"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F481" i="9"/>
  <c r="G483" i="9"/>
  <c r="F245" i="9"/>
  <c r="F461" i="9"/>
  <c r="F485" i="9"/>
  <c r="F492" i="9"/>
  <c r="F457" i="9"/>
  <c r="F466" i="9"/>
  <c r="G241" i="9"/>
  <c r="G430" i="9"/>
  <c r="G436" i="9"/>
  <c r="F444" i="9"/>
  <c r="G457" i="9"/>
  <c r="F463" i="9"/>
  <c r="F483" i="9"/>
  <c r="G167" i="8"/>
  <c r="F12"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220" i="8"/>
  <c r="F230" i="9"/>
  <c r="F248" i="9"/>
  <c r="F246" i="9"/>
  <c r="F244" i="9"/>
  <c r="F242" i="9"/>
  <c r="F247" i="9"/>
  <c r="F243" i="9"/>
  <c r="F432" i="9"/>
  <c r="F448" i="9"/>
  <c r="F163" i="11"/>
  <c r="F161" i="11"/>
  <c r="F159" i="11"/>
  <c r="F156" i="11"/>
  <c r="F154" i="11"/>
  <c r="F152" i="11"/>
  <c r="F150" i="11"/>
  <c r="F160" i="11"/>
  <c r="F185" i="11"/>
  <c r="F183" i="11"/>
  <c r="F181" i="11"/>
  <c r="F178" i="11"/>
  <c r="F176" i="11"/>
  <c r="F174" i="11"/>
  <c r="F172" i="11"/>
  <c r="F182" i="11"/>
  <c r="F13" i="9"/>
  <c r="G233" i="9"/>
  <c r="G231" i="9"/>
  <c r="G229" i="9"/>
  <c r="G226" i="9"/>
  <c r="G224" i="9"/>
  <c r="G222" i="9"/>
  <c r="G220" i="9"/>
  <c r="G230" i="9"/>
  <c r="G248" i="9"/>
  <c r="G246" i="9"/>
  <c r="G244" i="9"/>
  <c r="G24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30" i="8" l="1"/>
  <c r="F130" i="8"/>
  <c r="F19" i="19"/>
  <c r="G144" i="11"/>
  <c r="F167" i="8"/>
  <c r="F152" i="10"/>
  <c r="F156" i="8"/>
  <c r="F77" i="8"/>
  <c r="F100" i="8"/>
  <c r="F208" i="8"/>
  <c r="F58" i="8"/>
  <c r="G156" i="8"/>
  <c r="G214" i="9"/>
  <c r="F42" i="10"/>
  <c r="G37" i="10"/>
  <c r="F144" i="11"/>
  <c r="G157" i="11"/>
  <c r="F179" i="11"/>
  <c r="F157" i="11"/>
  <c r="G179" i="11"/>
  <c r="G100" i="8"/>
  <c r="F37" i="10"/>
  <c r="G452" i="9"/>
  <c r="G249" i="9"/>
  <c r="G465" i="9"/>
  <c r="G227" i="9"/>
  <c r="F15" i="9"/>
  <c r="F249" i="9"/>
  <c r="F452" i="9"/>
  <c r="F465" i="9"/>
  <c r="G487" i="9"/>
  <c r="F487" i="9"/>
  <c r="F227" i="9"/>
  <c r="G77" i="8"/>
  <c r="F214" i="9"/>
  <c r="G504" i="19" l="1"/>
  <c r="G505" i="19"/>
  <c r="G506" i="19"/>
  <c r="G501" i="19"/>
  <c r="G507" i="19"/>
  <c r="G503" i="19"/>
  <c r="G502" i="19"/>
  <c r="G500" i="19"/>
  <c r="G508" i="19" l="1"/>
  <c r="F504" i="19"/>
  <c r="F501" i="19"/>
  <c r="F507" i="19"/>
  <c r="F505" i="19"/>
  <c r="F503" i="19"/>
  <c r="F502" i="19"/>
  <c r="F506" i="19"/>
  <c r="F500" i="19"/>
  <c r="F508"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sharedStrings.xml><?xml version="1.0" encoding="utf-8"?>
<sst xmlns="http://schemas.openxmlformats.org/spreadsheetml/2006/main" count="6242" uniqueCount="3183">
  <si>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</si>
  <si>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</si>
  <si>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</si>
  <si>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</si>
  <si>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</si>
  <si>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</si>
  <si>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</si>
  <si>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</si>
  <si>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</si>
  <si>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</si>
  <si>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</si>
  <si>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</si>
  <si>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</si>
  <si>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</si>
  <si>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</si>
  <si>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</si>
  <si>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</si>
  <si>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</si>
  <si>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</si>
  <si>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</si>
  <si>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</si>
  <si>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</si>
  <si>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</si>
  <si>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</si>
  <si>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</si>
  <si>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</si>
  <si>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</si>
  <si>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</si>
  <si>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</si>
  <si>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</si>
  <si>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</si>
  <si>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</si>
  <si>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</si>
  <si>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</si>
  <si>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</si>
  <si>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</si>
  <si>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</si>
  <si>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</si>
  <si>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</si>
  <si>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</si>
  <si>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</si>
  <si>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</si>
  <si>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</si>
  <si>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</si>
  <si>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</si>
  <si>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</si>
  <si>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</si>
  <si>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</si>
  <si>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</si>
  <si>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</si>
  <si>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</si>
  <si>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</si>
  <si>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</si>
  <si>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</si>
  <si>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</si>
  <si>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</si>
  <si>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</si>
  <si>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</si>
  <si>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</si>
  <si>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</si>
  <si>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</si>
  <si>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</si>
  <si>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</si>
  <si>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</si>
  <si>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</si>
  <si>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</si>
  <si>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</si>
  <si>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</si>
  <si>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</si>
  <si>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</si>
  <si>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</si>
  <si>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</si>
  <si>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</si>
  <si>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</si>
  <si>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</si>
  <si>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</si>
  <si>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</si>
  <si>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</si>
  <si>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</si>
  <si>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</si>
  <si>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</si>
  <si>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</si>
  <si>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</si>
  <si>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</si>
  <si>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</si>
  <si>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</si>
  <si>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</si>
  <si>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</si>
  <si>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</si>
  <si>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</si>
  <si>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</si>
  <si>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</si>
  <si>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</si>
  <si>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</si>
  <si>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</si>
  <si>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</si>
  <si>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</si>
  <si>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</si>
  <si>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</si>
  <si>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</si>
  <si>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</si>
  <si>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</si>
  <si>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</si>
  <si>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</si>
  <si>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</si>
  <si>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</si>
  <si>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</si>
  <si>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</si>
  <si>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</si>
  <si>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</si>
  <si>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</si>
  <si>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</si>
  <si>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</si>
  <si>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</si>
  <si>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</si>
  <si>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</si>
  <si>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</si>
  <si>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</si>
  <si>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</si>
  <si>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</si>
  <si>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</si>
  <si>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</si>
  <si>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</si>
  <si>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</si>
  <si>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</si>
  <si>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</si>
  <si>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</si>
  <si>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</si>
  <si>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</si>
  <si>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</si>
  <si>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</si>
  <si>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</si>
  <si>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</si>
  <si>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</si>
  <si>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</si>
  <si>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</si>
  <si>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</si>
  <si>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</si>
  <si>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</si>
  <si>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</si>
  <si>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</si>
  <si>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</si>
  <si>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</si>
  <si>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</si>
  <si>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</si>
  <si>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</si>
  <si>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</si>
  <si>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</si>
  <si>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</si>
  <si>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</si>
  <si>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</si>
  <si>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</si>
  <si>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</si>
  <si>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</si>
  <si>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</si>
  <si>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</si>
  <si>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</si>
  <si>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</si>
  <si>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</si>
  <si>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</si>
  <si>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</si>
  <si>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</si>
  <si>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</si>
  <si>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</si>
  <si>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</si>
  <si>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</si>
  <si>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</si>
  <si>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</si>
  <si>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</si>
  <si>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</si>
  <si>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</si>
  <si>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</si>
  <si>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</si>
  <si>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</si>
  <si>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</si>
  <si>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</si>
  <si>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</si>
  <si>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</si>
  <si>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</si>
  <si>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</si>
  <si>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</si>
  <si>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</si>
  <si>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</si>
  <si>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</si>
  <si>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</si>
  <si>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</si>
  <si>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</si>
  <si>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</si>
  <si>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</si>
  <si>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</si>
  <si>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</si>
  <si>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</si>
  <si>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</si>
  <si>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</si>
  <si>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</si>
  <si>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</si>
  <si>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</si>
  <si>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</si>
  <si>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</si>
  <si>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</si>
  <si>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</si>
  <si>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</si>
  <si>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</si>
  <si>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</si>
  <si>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</si>
  <si>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</si>
  <si>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</si>
  <si>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</si>
  <si>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</si>
  <si>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</si>
  <si>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</si>
  <si>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</si>
  <si>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</si>
  <si>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</si>
  <si>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</si>
  <si>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</si>
  <si>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</si>
  <si>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</si>
  <si>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</si>
  <si>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</si>
  <si>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</si>
  <si>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</si>
  <si>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</si>
  <si>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</si>
  <si>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</si>
  <si>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</si>
  <si>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</si>
  <si>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</si>
  <si>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</si>
  <si>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</si>
  <si>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</si>
  <si>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</si>
  <si>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</si>
  <si>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</si>
  <si>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</si>
  <si>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</si>
  <si>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</si>
  <si>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</si>
  <si>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</si>
  <si>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</si>
  <si>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</si>
  <si>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</si>
  <si>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</si>
  <si>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</si>
  <si>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</si>
  <si>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</si>
  <si>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</si>
  <si>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</si>
  <si>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</si>
  <si>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</si>
  <si>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</si>
  <si>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</si>
  <si>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</si>
  <si>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</si>
  <si>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</si>
  <si>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</si>
  <si>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</si>
  <si>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</si>
  <si>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</si>
  <si>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</si>
  <si>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</si>
  <si>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</si>
  <si>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</si>
  <si>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</si>
  <si>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</si>
  <si>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</si>
  <si>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</si>
  <si>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</si>
  <si>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</si>
  <si>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</si>
  <si>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</si>
  <si>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</si>
  <si>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</si>
  <si>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</si>
  <si>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</si>
  <si>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</si>
  <si>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</si>
  <si>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</si>
  <si>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</si>
  <si>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</si>
  <si>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</si>
  <si>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</si>
  <si>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</si>
  <si>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</si>
  <si>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</si>
  <si>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</si>
  <si>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</si>
  <si>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</si>
  <si>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</si>
  <si>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</si>
  <si>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</si>
  <si>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</si>
  <si>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</si>
  <si>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</si>
  <si>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</si>
  <si>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</si>
  <si>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</si>
  <si>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</si>
  <si>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</si>
  <si>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</si>
  <si>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</si>
  <si>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</si>
  <si>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</si>
  <si>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</si>
  <si>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</si>
  <si>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</si>
  <si>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</si>
  <si>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</si>
  <si>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</si>
  <si>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</si>
  <si>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</si>
  <si>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</si>
  <si>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</si>
  <si>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</si>
  <si>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</si>
  <si>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</si>
  <si>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</si>
  <si>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</si>
  <si>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</si>
  <si>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</si>
  <si>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</si>
  <si>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</si>
  <si>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</si>
  <si>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</si>
  <si>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</si>
  <si>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</si>
  <si>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</si>
  <si>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</si>
  <si>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</si>
  <si>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</si>
  <si>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</si>
  <si>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</si>
  <si>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</si>
  <si>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</si>
  <si>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</si>
  <si>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</si>
  <si>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</si>
  <si>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</si>
  <si>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</si>
  <si>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</si>
  <si>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</si>
  <si>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</si>
  <si>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</si>
  <si>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</si>
  <si>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</si>
  <si>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</si>
  <si>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</si>
  <si>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</si>
  <si>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</si>
  <si>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</si>
  <si>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</si>
  <si>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</si>
  <si>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</si>
  <si>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</si>
  <si>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</si>
  <si>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</si>
  <si>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</si>
  <si>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</si>
  <si>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</si>
  <si>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</si>
  <si>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</si>
  <si>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</si>
  <si>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</si>
  <si>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</si>
  <si>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</si>
  <si>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</si>
  <si>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</si>
  <si>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</si>
  <si>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</si>
  <si>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</si>
  <si>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</si>
  <si>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</si>
  <si>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</si>
  <si>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</si>
  <si>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</si>
  <si>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</si>
  <si>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</si>
  <si>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</si>
  <si>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</si>
  <si>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</si>
  <si>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</si>
  <si>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</si>
  <si>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</si>
  <si>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</si>
  <si>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</si>
  <si>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</si>
  <si>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</si>
  <si>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</si>
  <si>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</si>
  <si>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</si>
  <si>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</si>
  <si>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</si>
  <si>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</si>
  <si>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</si>
  <si>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</si>
  <si>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</si>
  <si>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</si>
  <si>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</si>
  <si>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</si>
  <si>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</si>
  <si>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</si>
  <si>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</si>
  <si>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</si>
  <si>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</si>
  <si>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</si>
  <si>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</si>
  <si>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</si>
  <si>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</si>
  <si>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</si>
  <si>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</si>
  <si>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</si>
  <si>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</si>
  <si>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</si>
  <si>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</si>
  <si>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</si>
  <si>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</si>
  <si>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</si>
  <si>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</si>
  <si>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</si>
  <si>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</si>
  <si>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</si>
  <si>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</si>
  <si>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</si>
  <si>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</si>
  <si>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</si>
  <si>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</si>
  <si>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</si>
  <si>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</si>
  <si>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</si>
  <si>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</si>
  <si>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</si>
  <si>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</si>
  <si>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</si>
  <si>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</si>
  <si>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</si>
  <si>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</si>
  <si>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</si>
  <si>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</si>
  <si>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</si>
  <si>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</si>
  <si>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</si>
  <si>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</si>
  <si>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</si>
  <si>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</si>
  <si>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</si>
  <si>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</si>
  <si>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</si>
  <si>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</si>
  <si>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</si>
  <si>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</si>
  <si>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</si>
  <si>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</si>
  <si>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</si>
  <si>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</si>
  <si>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</si>
  <si>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</si>
  <si>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</si>
  <si>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</si>
  <si>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</si>
  <si>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</si>
  <si>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</si>
  <si>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</si>
  <si>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</si>
  <si>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</si>
  <si>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</si>
  <si>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</si>
  <si>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</si>
  <si>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</si>
  <si>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</si>
  <si>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</si>
  <si>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</si>
  <si>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</si>
  <si>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</si>
  <si>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</si>
  <si>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</si>
  <si>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</si>
  <si>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</si>
  <si>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</si>
  <si>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</si>
  <si>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</si>
  <si>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</si>
  <si>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</si>
  <si>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</si>
  <si>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</si>
  <si>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</si>
  <si>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</si>
  <si>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</si>
  <si>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</si>
  <si>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</si>
  <si>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</si>
  <si>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</si>
  <si>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</si>
  <si>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</si>
  <si>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</si>
  <si>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</si>
  <si>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</si>
  <si>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</si>
  <si>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</si>
  <si>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</si>
  <si>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</si>
  <si>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</si>
  <si>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</si>
  <si>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</si>
  <si>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</si>
  <si>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</si>
  <si>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</si>
  <si>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</si>
  <si>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</si>
  <si>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</si>
  <si>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</si>
  <si>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</si>
  <si>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</si>
  <si>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</si>
  <si>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</si>
  <si>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</si>
  <si>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</si>
  <si>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</si>
  <si>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</si>
  <si>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</si>
  <si>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</si>
  <si>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</si>
  <si>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</si>
  <si>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</si>
  <si>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</si>
  <si>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</si>
  <si>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</si>
  <si>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</si>
  <si>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</si>
  <si>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</si>
  <si>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</si>
  <si>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</si>
  <si>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</si>
  <si>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</si>
  <si>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</si>
  <si>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</si>
  <si>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</si>
  <si>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</si>
  <si>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</si>
  <si>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</si>
  <si>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</si>
  <si>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</si>
  <si>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</si>
  <si>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</si>
  <si>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</si>
  <si>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</si>
  <si>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</si>
  <si>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</si>
  <si>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</si>
  <si>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</si>
  <si>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</si>
  <si>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</si>
  <si>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</si>
  <si>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</si>
  <si>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</si>
  <si>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</si>
  <si>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</si>
  <si>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</si>
  <si>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</si>
  <si>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</si>
  <si>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</si>
  <si>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</si>
  <si>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</si>
  <si>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</si>
  <si>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</si>
  <si>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</si>
  <si>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</si>
  <si>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</si>
  <si>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</si>
  <si>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</si>
  <si>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</si>
  <si>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</si>
  <si>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</si>
  <si>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</si>
  <si>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</si>
  <si>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</si>
  <si>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</si>
  <si>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</si>
  <si>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</si>
  <si>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</si>
  <si>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</si>
  <si>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</si>
  <si>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</si>
  <si>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</si>
  <si>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</si>
  <si>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</si>
  <si>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</si>
  <si>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</si>
  <si>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</si>
  <si>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</si>
  <si>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</si>
  <si>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</si>
  <si>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</si>
  <si>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</si>
  <si>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</si>
  <si>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</si>
  <si>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</si>
  <si>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</si>
  <si>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</si>
  <si>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</si>
  <si>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</si>
  <si>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</si>
  <si>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</si>
  <si>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</si>
  <si>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</si>
  <si>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</si>
  <si>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</si>
  <si>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</si>
  <si>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</si>
  <si>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</si>
  <si>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</si>
  <si>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</si>
  <si>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</si>
  <si>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</si>
  <si>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</si>
  <si>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</si>
  <si>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</si>
  <si>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</si>
  <si>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</si>
  <si>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</si>
  <si>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</si>
  <si>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</si>
  <si>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</si>
  <si>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</si>
  <si>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</si>
  <si>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</si>
  <si>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</si>
  <si>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</si>
  <si>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</si>
  <si>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</si>
  <si>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</si>
  <si>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</si>
  <si>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</si>
  <si>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</si>
  <si>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</si>
  <si>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</si>
  <si>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</si>
  <si>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</si>
  <si>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</si>
  <si>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</si>
  <si>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</si>
  <si>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</si>
  <si>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</si>
  <si>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</si>
  <si>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</si>
  <si>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</si>
  <si>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</si>
  <si>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</si>
  <si>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</si>
  <si>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</si>
  <si>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</si>
  <si>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</si>
  <si>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</si>
  <si>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</si>
  <si>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</si>
  <si>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</si>
  <si>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</si>
  <si>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</si>
  <si>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</si>
  <si>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</si>
  <si>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</si>
  <si>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</si>
  <si>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</si>
  <si>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</si>
  <si>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</si>
  <si>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</si>
  <si>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</si>
  <si>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</si>
  <si>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</si>
  <si>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</si>
  <si>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</si>
  <si>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</si>
  <si>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</si>
  <si>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</si>
  <si>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</si>
  <si>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</si>
  <si>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</si>
  <si>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</si>
  <si>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</si>
  <si>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</si>
  <si>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</si>
  <si>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</si>
  <si>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</si>
  <si>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</si>
  <si>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</si>
  <si>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</si>
  <si>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</si>
  <si>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</si>
  <si>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</si>
  <si>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</si>
  <si>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</si>
  <si>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</si>
  <si>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</si>
  <si>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</si>
  <si>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</si>
  <si>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</si>
  <si>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</si>
  <si>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</si>
  <si>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</si>
  <si>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</si>
  <si>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</si>
  <si>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</si>
  <si>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</si>
  <si>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</si>
  <si>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</si>
  <si>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</si>
  <si>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</si>
  <si>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</si>
  <si>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</si>
  <si>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</si>
  <si>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</si>
  <si>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</si>
  <si>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</si>
  <si>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</si>
  <si>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</si>
  <si>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</si>
  <si>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</si>
  <si>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</si>
  <si>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</si>
  <si>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</si>
  <si>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</si>
  <si>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</si>
  <si>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</si>
  <si>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</si>
  <si>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</si>
  <si>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</si>
  <si>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</si>
  <si>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</si>
  <si>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</si>
  <si>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</si>
  <si>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</si>
  <si>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</si>
  <si>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</si>
  <si>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</si>
  <si>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</si>
  <si>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</si>
  <si>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</si>
  <si>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</si>
  <si>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</si>
  <si>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</si>
  <si>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</si>
  <si>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</si>
  <si>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</si>
  <si>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</si>
  <si>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</si>
  <si>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</si>
  <si>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</si>
  <si>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</si>
  <si>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</si>
  <si>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</si>
  <si>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</si>
  <si>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</si>
  <si>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</si>
  <si>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</si>
  <si>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</si>
  <si>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</si>
  <si>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</si>
  <si>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</si>
  <si>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</si>
  <si>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</si>
  <si>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</si>
  <si>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</si>
  <si>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</si>
  <si>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</si>
  <si>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</si>
  <si>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</si>
  <si>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</si>
  <si>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</si>
  <si>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</si>
  <si>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</si>
  <si>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</si>
  <si>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</si>
  <si>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</si>
  <si>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</si>
  <si>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</si>
  <si>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</si>
  <si>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</si>
  <si>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</si>
  <si>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</si>
  <si>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</si>
  <si>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</si>
  <si>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</si>
  <si>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</si>
  <si>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</si>
  <si>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</si>
  <si>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</si>
  <si>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</si>
  <si>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</si>
  <si>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</si>
  <si>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</si>
  <si>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</si>
  <si>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</si>
  <si>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</si>
  <si>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</si>
  <si>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</si>
  <si>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</si>
  <si>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</si>
  <si>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</si>
  <si>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</si>
  <si>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</si>
  <si>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</si>
  <si>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</si>
  <si>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</si>
  <si>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</si>
  <si>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</si>
  <si>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</si>
  <si>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</si>
  <si>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</si>
  <si>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</si>
  <si>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</si>
  <si>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</si>
  <si>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</si>
  <si>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</si>
  <si>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</si>
  <si>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</si>
  <si>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</si>
  <si>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</si>
  <si>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</si>
  <si>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</si>
  <si>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</si>
  <si>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</si>
  <si>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</si>
  <si>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</si>
  <si>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</si>
  <si>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</si>
  <si>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</si>
  <si>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</si>
  <si>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</si>
  <si>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</si>
  <si>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</si>
  <si>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</si>
  <si>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</si>
  <si>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</si>
  <si>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</si>
  <si>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</si>
  <si>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</si>
  <si>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</si>
  <si>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</si>
  <si>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</si>
  <si>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</si>
  <si>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</si>
  <si>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</si>
  <si>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</si>
  <si>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</si>
  <si>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</si>
  <si>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</si>
  <si>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</si>
  <si>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</si>
  <si>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</si>
  <si>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</si>
  <si>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</si>
  <si>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</si>
  <si>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</si>
  <si>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</si>
  <si>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</si>
  <si>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</si>
  <si>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</si>
  <si>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</si>
  <si>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</si>
  <si>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</si>
  <si>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</si>
  <si>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</si>
  <si>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</si>
  <si>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</si>
  <si>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</si>
  <si>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</si>
  <si>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</si>
  <si>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</si>
  <si>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</si>
  <si>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</si>
  <si>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</si>
  <si>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</si>
  <si>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</si>
  <si>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</si>
  <si>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</si>
  <si>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</si>
  <si>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</si>
  <si>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</si>
  <si>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</si>
  <si>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</si>
  <si>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</si>
  <si>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</si>
  <si>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</si>
  <si>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</si>
  <si>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</si>
  <si>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</si>
  <si>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</si>
  <si>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</si>
  <si>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</si>
  <si>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</si>
  <si>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</si>
  <si>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</si>
  <si>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</si>
  <si>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</si>
  <si>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</si>
  <si>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</si>
  <si>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</si>
  <si>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</si>
  <si>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</si>
  <si>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</si>
  <si>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</si>
  <si>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</si>
  <si>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</si>
  <si>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</si>
  <si>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</si>
  <si>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</si>
  <si>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</si>
  <si>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</si>
  <si>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</si>
  <si>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</si>
  <si>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</si>
  <si>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</si>
  <si>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</si>
  <si>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</si>
  <si>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</si>
  <si>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</si>
  <si>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</si>
  <si>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</si>
  <si>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</si>
  <si>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</si>
  <si>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</si>
  <si>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</si>
  <si>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</si>
  <si>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</si>
  <si>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</si>
  <si>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</si>
  <si>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</si>
  <si>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</si>
  <si>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</si>
  <si>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</si>
  <si>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</si>
  <si>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</si>
  <si>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</si>
  <si>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</si>
  <si>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</si>
  <si>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</si>
  <si>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</si>
  <si>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</si>
  <si>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</si>
  <si>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</si>
  <si>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</si>
  <si>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</si>
  <si>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</si>
  <si>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</si>
  <si>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</si>
  <si>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</si>
  <si>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</si>
  <si>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</si>
  <si>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</si>
  <si>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</si>
  <si>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</si>
  <si>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</si>
  <si>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</si>
  <si>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</si>
  <si>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</si>
  <si>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</si>
  <si>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</si>
  <si>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</si>
  <si>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</si>
  <si>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</si>
  <si>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</si>
  <si>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</si>
  <si>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</si>
  <si>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</si>
  <si>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</si>
  <si>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</si>
  <si>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</si>
  <si>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</si>
  <si>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</si>
  <si>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</si>
  <si>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</si>
  <si>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</si>
  <si>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</si>
  <si>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</si>
  <si>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</si>
  <si>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</si>
  <si>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</si>
  <si>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</si>
  <si>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</si>
  <si>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</si>
  <si>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</si>
  <si>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</si>
  <si>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</si>
  <si>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</si>
  <si>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</si>
  <si>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</si>
  <si>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</si>
  <si>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</si>
  <si>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</si>
  <si>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</si>
  <si>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</si>
  <si>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</si>
  <si>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</si>
  <si>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</si>
  <si>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</si>
  <si>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</si>
  <si>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</si>
  <si>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</si>
  <si>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</si>
  <si>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</si>
  <si>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</si>
  <si>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</si>
  <si>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</si>
  <si>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</si>
  <si>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</si>
  <si>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</si>
  <si>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</si>
  <si>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</si>
  <si>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</si>
  <si>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</si>
  <si>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</si>
  <si>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</si>
  <si>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</si>
  <si>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</si>
  <si>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</si>
  <si>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</si>
  <si>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</si>
  <si>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</si>
  <si>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</si>
  <si>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</si>
  <si>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</si>
  <si>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</si>
  <si>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</si>
  <si>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</si>
  <si>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</si>
  <si>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</si>
  <si>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</si>
  <si>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</si>
  <si>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</si>
  <si>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</si>
  <si>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</si>
  <si>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</si>
  <si>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</si>
  <si>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</si>
  <si>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</si>
  <si>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</si>
  <si>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</si>
  <si>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</si>
  <si>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</si>
  <si>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</si>
  <si>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</si>
  <si>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</si>
  <si>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</si>
  <si>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</si>
  <si>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</si>
  <si>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</si>
  <si>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</si>
  <si>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</si>
  <si>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</si>
  <si>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</si>
  <si>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</si>
  <si>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</si>
  <si>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</si>
  <si>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</si>
  <si>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</si>
  <si>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</si>
  <si>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</si>
  <si>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</si>
  <si>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</si>
  <si>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</si>
  <si>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</si>
  <si>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</si>
  <si>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</si>
  <si>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</si>
  <si>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</si>
  <si>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</si>
  <si>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</si>
  <si>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</si>
  <si>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</si>
  <si>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</si>
  <si>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</si>
  <si>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</si>
  <si>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</si>
  <si>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</si>
  <si>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</si>
  <si>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</si>
  <si>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</si>
  <si>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</si>
  <si>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</si>
  <si>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</si>
  <si>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</si>
  <si>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</si>
  <si>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</si>
  <si>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</si>
  <si>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</si>
  <si>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</si>
  <si>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</si>
  <si>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</si>
  <si>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</si>
  <si>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</si>
  <si>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</si>
  <si>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</si>
  <si>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</si>
  <si>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</si>
  <si>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</si>
  <si>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</si>
  <si>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</si>
  <si>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</si>
  <si>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</si>
  <si>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</si>
  <si>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</si>
  <si>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</si>
  <si>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</si>
  <si>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</si>
  <si>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</si>
  <si>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</si>
  <si>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</si>
  <si>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</si>
  <si>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</si>
  <si>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</si>
  <si>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</si>
  <si>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</si>
  <si>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</si>
  <si>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</si>
  <si>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</si>
  <si>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</si>
  <si>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</si>
  <si>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</si>
  <si>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</si>
  <si>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</si>
  <si>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</si>
  <si>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</si>
  <si>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</si>
  <si>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</si>
  <si>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</si>
  <si>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</si>
  <si>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</si>
  <si>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</si>
  <si>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</si>
  <si>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</si>
  <si>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</si>
  <si>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</si>
  <si>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</si>
  <si>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</si>
  <si>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</si>
  <si>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</si>
  <si>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</si>
  <si>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</si>
  <si>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</si>
  <si>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</si>
  <si>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</si>
  <si>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</si>
  <si>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</si>
  <si>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</si>
  <si>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</si>
  <si>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</si>
  <si>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</si>
  <si>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</si>
  <si>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</si>
  <si>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</si>
  <si>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</si>
  <si>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</si>
  <si>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</si>
  <si>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</si>
  <si>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</si>
  <si>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</si>
  <si>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</si>
  <si>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</si>
  <si>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</si>
  <si>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</si>
  <si>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</si>
  <si>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</si>
  <si>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</si>
  <si>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</si>
  <si>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</si>
  <si>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</si>
  <si>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</si>
  <si>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</si>
  <si>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</si>
  <si>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</si>
  <si>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</si>
  <si>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</si>
  <si>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</si>
  <si>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</si>
  <si>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</si>
  <si>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</si>
  <si>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</si>
  <si>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</si>
  <si>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</si>
  <si>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</si>
  <si>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</si>
  <si>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</si>
  <si>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</si>
  <si>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</si>
  <si>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</si>
  <si>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</si>
  <si>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</si>
  <si>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</si>
  <si>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</si>
  <si>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</si>
  <si>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</si>
  <si>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</si>
  <si>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</si>
  <si>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</si>
  <si>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</si>
  <si>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</si>
  <si>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</si>
  <si>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</si>
  <si>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</si>
  <si>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</si>
  <si>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</si>
  <si>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</si>
  <si>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</si>
  <si>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</si>
  <si>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</si>
  <si>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</si>
  <si>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</si>
  <si>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</si>
  <si>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</si>
  <si>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</si>
  <si>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</si>
  <si>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</si>
  <si>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</si>
  <si>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</si>
  <si>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</si>
  <si>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</si>
  <si>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</si>
  <si>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</si>
  <si>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</si>
  <si>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</si>
  <si>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</si>
  <si>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</si>
  <si>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</si>
  <si>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</si>
  <si>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</si>
  <si>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</si>
  <si>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</si>
  <si>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</si>
  <si>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</si>
  <si>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</si>
  <si>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</si>
  <si>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</si>
  <si>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</si>
  <si>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</si>
  <si>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</si>
  <si>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</si>
  <si>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</si>
  <si>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</si>
  <si>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</si>
  <si>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</si>
  <si>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</si>
  <si>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</si>
  <si>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</si>
  <si>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</si>
  <si>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</si>
  <si>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</si>
  <si>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</si>
  <si>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</si>
  <si>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</si>
  <si>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</si>
  <si>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</si>
  <si>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</si>
  <si>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</si>
  <si>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</si>
  <si>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</si>
  <si>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</si>
  <si>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</si>
  <si>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</si>
  <si>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</si>
  <si>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</si>
  <si>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</si>
  <si>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</si>
  <si>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</si>
  <si>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</si>
  <si>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</si>
  <si>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</si>
  <si>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</si>
  <si>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</si>
  <si>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</si>
  <si>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</si>
  <si>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</si>
  <si>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</si>
  <si>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</si>
  <si>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</si>
  <si>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</si>
  <si>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</si>
  <si>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</si>
  <si>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</si>
  <si>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</si>
  <si>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</si>
  <si>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</si>
  <si>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</si>
  <si>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</si>
  <si>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</si>
  <si>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</si>
  <si>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</si>
  <si>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</si>
  <si>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</si>
  <si>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</si>
  <si>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</si>
  <si>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</si>
  <si>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</si>
  <si>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</si>
  <si>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</si>
  <si>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</si>
  <si>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</si>
  <si>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</si>
  <si>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</si>
  <si>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</si>
  <si>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</si>
  <si>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</si>
  <si>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</si>
  <si>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</si>
  <si>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</si>
  <si>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</si>
  <si>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</si>
  <si>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</si>
  <si>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</si>
  <si>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</si>
  <si>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</si>
  <si>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</si>
  <si>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</si>
  <si>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</si>
  <si>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</si>
  <si>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</si>
  <si>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</si>
  <si>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</si>
  <si>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</si>
  <si>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</si>
  <si>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</si>
  <si>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</si>
  <si>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</si>
  <si>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</si>
  <si>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</si>
  <si>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</si>
  <si>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</si>
  <si>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</si>
  <si>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</si>
  <si>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</si>
  <si>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</si>
  <si>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</si>
  <si>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</si>
  <si>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</si>
  <si>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</si>
  <si>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</si>
  <si>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</si>
  <si>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</si>
  <si>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</si>
  <si>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</si>
  <si>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</si>
  <si>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</si>
  <si>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</si>
  <si>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</si>
  <si>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</si>
  <si>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</si>
  <si>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</si>
  <si>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</si>
  <si>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</si>
  <si>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</si>
  <si>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</si>
  <si>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</si>
  <si>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</si>
  <si>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</si>
  <si>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</si>
  <si>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</si>
  <si>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</si>
  <si>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</si>
  <si>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</si>
  <si>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</si>
  <si>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</si>
  <si>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</si>
  <si>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</si>
  <si>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</si>
  <si>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</si>
  <si>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</si>
  <si>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</si>
  <si>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</si>
  <si>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</si>
  <si>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</si>
  <si>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</si>
  <si>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</si>
  <si>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</si>
  <si>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</si>
  <si>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</si>
  <si>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</si>
  <si>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</si>
  <si>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</si>
  <si>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</si>
  <si>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</si>
  <si>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</si>
  <si>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</si>
  <si>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</si>
  <si>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</si>
  <si>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</si>
  <si>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</si>
  <si>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</si>
  <si>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</si>
  <si>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</si>
  <si>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</si>
  <si>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</si>
  <si>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</si>
  <si>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</si>
  <si>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</si>
  <si>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</si>
  <si>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</si>
  <si>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</si>
  <si>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</si>
  <si>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</si>
  <si>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</si>
  <si>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</si>
  <si>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</si>
  <si>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</si>
  <si>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</si>
  <si>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</si>
  <si>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</si>
  <si>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</si>
  <si>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</si>
  <si>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</si>
  <si>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</si>
  <si>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</si>
  <si>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</si>
  <si>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</si>
  <si>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</si>
  <si>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</si>
  <si>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</si>
  <si>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</si>
  <si>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</si>
  <si>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</si>
  <si>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</si>
  <si>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</si>
  <si>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</si>
  <si>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</si>
  <si>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</si>
  <si>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</si>
  <si>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</si>
  <si>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</si>
  <si>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</si>
  <si>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</si>
  <si>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</si>
  <si>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</si>
  <si>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</si>
  <si>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</si>
  <si>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</si>
  <si>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</si>
  <si>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</si>
  <si>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</si>
  <si>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</si>
  <si>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</si>
  <si>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</si>
  <si>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</si>
  <si>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</si>
  <si>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</si>
  <si>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</si>
  <si>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</si>
  <si>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</si>
  <si>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</si>
  <si>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</si>
  <si>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</si>
  <si>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</si>
  <si>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</si>
  <si>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</si>
  <si>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</si>
  <si>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</si>
  <si>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</si>
  <si>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</si>
  <si>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</si>
  <si>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</si>
  <si>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</si>
  <si>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</si>
  <si>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</si>
  <si>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</si>
  <si>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</si>
  <si>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</si>
  <si>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</si>
  <si>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</si>
  <si>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</si>
  <si>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</si>
  <si>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</si>
  <si>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</si>
  <si>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</si>
  <si>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</si>
  <si>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</si>
  <si>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</si>
  <si>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</si>
  <si>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</si>
  <si>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</si>
  <si>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</si>
  <si>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</si>
  <si>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</si>
  <si>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</si>
  <si>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</si>
  <si>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</si>
  <si>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</si>
  <si>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</si>
  <si>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</si>
  <si>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</si>
  <si>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</si>
  <si>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</si>
  <si>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</si>
  <si>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</si>
  <si>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</si>
  <si>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</si>
  <si>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</si>
  <si>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</si>
  <si>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</si>
  <si>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</si>
  <si>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</si>
  <si>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</si>
  <si>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</si>
  <si>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</si>
  <si>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</si>
  <si>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</si>
  <si>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</si>
  <si>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</si>
  <si>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</si>
  <si>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</si>
  <si>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</si>
  <si>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</si>
  <si>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</si>
  <si>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</si>
  <si>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</si>
  <si>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</si>
  <si>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</si>
  <si>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</si>
  <si>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</si>
  <si>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</si>
  <si>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</si>
  <si>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</si>
  <si>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</si>
  <si>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</si>
  <si>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</si>
  <si>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</si>
  <si>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</si>
  <si>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</si>
  <si>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</si>
  <si>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</si>
  <si>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</si>
  <si>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</si>
  <si>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</si>
  <si>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</si>
  <si>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</si>
  <si>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</si>
  <si>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</si>
  <si>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</si>
  <si>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</si>
  <si>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</si>
  <si>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</si>
  <si>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</si>
  <si>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</si>
  <si>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</si>
  <si>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</si>
  <si>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</si>
  <si>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</si>
  <si>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</si>
  <si>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</si>
  <si>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</si>
  <si>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</si>
  <si>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</si>
  <si>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</si>
  <si>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</si>
  <si>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</si>
  <si>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</si>
  <si>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</si>
  <si>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</si>
  <si>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</si>
  <si>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</si>
  <si>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</si>
  <si>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</si>
  <si>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</si>
  <si>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</si>
  <si>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</si>
  <si>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</si>
  <si>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</si>
  <si>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</si>
  <si>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12. For any further questions on how to complete the HTT please consult in the following order:</t>
  </si>
  <si>
    <t>OG.3.1.4</t>
  </si>
  <si>
    <t>OM.7.2.5</t>
  </si>
  <si>
    <t>OM.7.2.6</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</si>
  <si>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</si>
  <si>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</si>
  <si>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</si>
  <si>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</si>
  <si>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</si>
  <si>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</si>
  <si>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</si>
  <si>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</si>
  <si>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</si>
  <si>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</si>
  <si>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</si>
  <si>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</si>
  <si>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</si>
  <si>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</si>
  <si>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</si>
  <si>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</si>
  <si>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</si>
  <si>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</si>
  <si>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</si>
  <si>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</si>
  <si>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</si>
  <si>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</si>
  <si>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</si>
  <si>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</si>
  <si>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</si>
  <si>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</si>
  <si>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</si>
  <si>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</si>
  <si>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</si>
  <si>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</si>
  <si>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</si>
  <si>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</si>
  <si>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</si>
  <si>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</si>
  <si>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</si>
  <si>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</si>
  <si>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</si>
  <si>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</si>
  <si>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</si>
  <si>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</si>
  <si>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</si>
  <si>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</si>
  <si>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</si>
  <si>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</si>
  <si>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</si>
  <si>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</si>
  <si>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</si>
  <si>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</si>
  <si>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</si>
  <si>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</si>
  <si>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</si>
  <si>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</si>
  <si>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</si>
  <si>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</si>
  <si>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</si>
  <si>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</si>
  <si>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</si>
  <si>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</si>
  <si>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</si>
  <si>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</si>
  <si>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</si>
  <si>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</si>
  <si>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</si>
  <si>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</si>
  <si>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</si>
  <si>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</si>
  <si>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</si>
  <si>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</si>
  <si>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</si>
  <si>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</si>
  <si>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</si>
  <si>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</si>
  <si>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</si>
  <si>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</si>
  <si>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</si>
  <si>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</si>
  <si>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</si>
  <si>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</si>
  <si>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</si>
  <si>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</si>
  <si>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</si>
  <si>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</si>
  <si>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</si>
  <si>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</si>
  <si>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</si>
  <si>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</si>
  <si>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</si>
  <si>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</si>
  <si>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</si>
  <si>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</si>
  <si>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</si>
  <si>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</si>
  <si>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</si>
  <si>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</si>
  <si>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</si>
  <si>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</si>
  <si>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</si>
  <si>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</si>
  <si>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</si>
  <si>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</si>
  <si>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</si>
  <si>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</si>
  <si>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</si>
  <si>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</si>
  <si>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</si>
  <si>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</si>
  <si>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</si>
  <si>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</si>
  <si>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</si>
  <si>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</si>
  <si>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</si>
  <si>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</si>
  <si>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</si>
  <si>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</si>
  <si>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</si>
  <si>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</si>
  <si>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</si>
  <si>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</si>
  <si>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</si>
  <si>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</si>
  <si>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</si>
  <si>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</si>
  <si>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</si>
  <si>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</si>
  <si>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</si>
  <si>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</si>
  <si>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</si>
  <si>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</si>
  <si>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</si>
  <si>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</si>
  <si>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</si>
  <si>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</si>
  <si>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</si>
  <si>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</si>
  <si>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</si>
  <si>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</si>
  <si>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</si>
  <si>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</si>
  <si>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</si>
  <si>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</si>
  <si>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</si>
  <si>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</si>
  <si>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</si>
  <si>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</si>
  <si>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</si>
  <si>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</si>
  <si>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</si>
  <si>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</si>
  <si>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</si>
  <si>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</si>
  <si>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</si>
  <si>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</si>
  <si>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</si>
  <si>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</si>
  <si>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</si>
  <si>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</si>
  <si>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</si>
  <si>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</si>
  <si>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</si>
  <si>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</si>
  <si>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</si>
  <si>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</si>
  <si>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</si>
  <si>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</si>
  <si>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</si>
  <si>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</si>
  <si>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</si>
  <si>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</si>
  <si>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</si>
  <si>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</si>
  <si>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</si>
  <si>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</si>
  <si>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</si>
  <si>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</si>
  <si>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</si>
  <si>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</si>
  <si>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</si>
  <si>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</si>
  <si>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</si>
  <si>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</si>
  <si>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</si>
  <si>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</si>
  <si>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</si>
  <si>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</si>
  <si>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</si>
  <si>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</si>
  <si>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</si>
  <si>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</si>
  <si>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</si>
  <si>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</si>
  <si>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</si>
  <si>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</si>
  <si>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</si>
  <si>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</si>
  <si>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</si>
  <si>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</si>
  <si>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</si>
  <si>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</si>
  <si>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</si>
  <si>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</si>
  <si>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</si>
  <si>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</si>
  <si>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</si>
  <si>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</si>
  <si>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</si>
  <si>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</si>
  <si>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</si>
  <si>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</si>
  <si>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</si>
  <si>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</si>
  <si>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</si>
  <si>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</si>
  <si>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</si>
  <si>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</si>
  <si>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</si>
  <si>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</si>
  <si>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</si>
  <si>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</si>
  <si>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</si>
  <si>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</si>
  <si>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</si>
  <si>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</si>
  <si>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</si>
  <si>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</si>
  <si>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</si>
  <si>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</si>
  <si>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</si>
  <si>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</si>
  <si>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</si>
  <si>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</si>
  <si>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</si>
  <si>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</si>
  <si>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</si>
  <si>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</si>
  <si>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</si>
  <si>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</si>
  <si>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</si>
  <si>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</si>
  <si>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</si>
  <si>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</si>
  <si>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</si>
  <si>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</si>
  <si>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</si>
  <si>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</si>
  <si>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</si>
  <si>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</si>
  <si>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</si>
  <si>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</si>
  <si>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</si>
  <si>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</si>
  <si>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</si>
  <si>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</si>
  <si>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</si>
  <si>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</si>
  <si>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</si>
  <si>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</si>
  <si>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</si>
  <si>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</si>
  <si>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</si>
  <si>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</si>
  <si>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</si>
  <si>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</si>
  <si>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</si>
  <si>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</si>
  <si>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</si>
  <si>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</si>
  <si>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</si>
  <si>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</si>
  <si>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</si>
  <si>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</si>
  <si>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</si>
  <si>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</si>
  <si>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</si>
  <si>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</si>
  <si>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</si>
  <si>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</si>
  <si>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</si>
  <si>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</si>
  <si>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</si>
  <si>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</si>
  <si>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</si>
  <si>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</si>
  <si>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</si>
  <si>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</si>
  <si>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</si>
  <si>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</si>
  <si>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</si>
  <si>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</si>
  <si>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</si>
  <si>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</si>
  <si>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</si>
  <si>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</si>
  <si>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</si>
  <si>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</si>
  <si>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</si>
  <si>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</si>
  <si>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</si>
  <si>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</si>
  <si>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</si>
  <si>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</si>
  <si>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</si>
  <si>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</si>
  <si>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</si>
  <si>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</si>
  <si>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</si>
  <si>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</si>
  <si>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</si>
  <si>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</si>
  <si>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</si>
  <si>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</si>
  <si>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</si>
  <si>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</si>
  <si>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</si>
  <si>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</si>
  <si>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</si>
  <si>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</si>
  <si>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</si>
  <si>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</si>
  <si>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</si>
  <si>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</si>
  <si>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</si>
  <si>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</si>
  <si>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</si>
  <si>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</si>
  <si>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</si>
  <si>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</si>
  <si>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</si>
  <si>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</si>
  <si>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</si>
  <si>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</si>
  <si>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</si>
  <si>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</si>
  <si>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</si>
  <si>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</si>
  <si>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</si>
  <si>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</si>
  <si>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</si>
  <si>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</si>
  <si>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</si>
  <si>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</si>
  <si>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</si>
  <si>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</si>
  <si>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</si>
  <si>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</si>
  <si>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</si>
  <si>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</si>
  <si>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</si>
  <si>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</si>
  <si>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</si>
  <si>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</si>
  <si>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</si>
  <si>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</si>
  <si>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</si>
  <si>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</si>
  <si>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</si>
  <si>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</si>
  <si>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</si>
  <si>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</si>
  <si>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</si>
  <si>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</si>
  <si>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</si>
  <si>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</si>
  <si>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</si>
  <si>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</si>
  <si>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</si>
  <si>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</si>
  <si>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</si>
  <si>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</si>
  <si>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</si>
  <si>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</si>
  <si>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</si>
  <si>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</si>
  <si>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</si>
  <si>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</si>
  <si>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</si>
  <si>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</si>
  <si>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</si>
  <si>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</si>
  <si>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</si>
  <si>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</si>
  <si>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</si>
  <si>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</si>
  <si>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</si>
  <si>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</si>
  <si>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</si>
  <si>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</si>
  <si>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</si>
  <si>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</si>
  <si>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</si>
  <si>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</si>
  <si>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</si>
  <si>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</si>
  <si>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</si>
  <si>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</si>
  <si>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</si>
  <si>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</si>
  <si>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</si>
  <si>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</si>
  <si>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</si>
  <si>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</si>
  <si>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</si>
  <si>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</si>
  <si>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</si>
  <si>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</si>
  <si>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</si>
  <si>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</si>
  <si>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</si>
  <si>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</si>
  <si>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</si>
  <si>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</si>
  <si>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</si>
  <si>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</si>
  <si>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</si>
  <si>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</si>
  <si>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</si>
  <si>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</si>
  <si>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</si>
  <si>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</si>
  <si>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</si>
  <si>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</si>
  <si>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</si>
  <si>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</si>
  <si>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</si>
  <si>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</si>
  <si>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</si>
  <si>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</si>
  <si>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</si>
  <si>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</si>
  <si>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</si>
  <si>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</si>
  <si>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</si>
  <si>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</si>
  <si>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</si>
  <si>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</si>
  <si>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</si>
  <si>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</si>
  <si>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</si>
  <si>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</si>
  <si>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</si>
  <si>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</si>
  <si>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</si>
  <si>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</si>
  <si>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</si>
  <si>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</si>
  <si>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</si>
  <si>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</si>
  <si>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</si>
  <si>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</si>
  <si>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</si>
  <si>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</si>
  <si>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</si>
  <si>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</si>
  <si>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</si>
  <si>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</si>
  <si>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</si>
  <si>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</si>
  <si>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</si>
  <si>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</si>
  <si>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</si>
  <si>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</si>
  <si>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</si>
  <si>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</si>
  <si>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</si>
  <si>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</si>
  <si>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</si>
  <si>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</si>
  <si>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</si>
  <si>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</si>
  <si>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</si>
  <si>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</si>
  <si>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</si>
  <si>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</si>
  <si>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</si>
  <si>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</si>
  <si>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</si>
  <si>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</si>
  <si>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</si>
  <si>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</si>
  <si>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</si>
  <si>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</si>
  <si>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</si>
  <si>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</si>
  <si>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</si>
  <si>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</si>
  <si>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</si>
  <si>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</si>
  <si>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</si>
  <si>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</si>
  <si>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</si>
  <si>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</si>
  <si>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</si>
  <si>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</si>
  <si>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</si>
  <si>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</si>
  <si>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</si>
  <si>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</si>
  <si>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</si>
  <si>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</si>
  <si>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</si>
  <si>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</si>
  <si>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</si>
  <si>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</si>
  <si>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</si>
  <si>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</si>
  <si>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</si>
  <si>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</si>
  <si>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</si>
  <si>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</si>
  <si>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</si>
  <si>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</si>
  <si>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</si>
  <si>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</si>
  <si>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</si>
  <si>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</si>
  <si>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</si>
  <si>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</si>
  <si>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</si>
  <si>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</si>
  <si>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</si>
  <si>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</si>
  <si>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</si>
  <si>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</si>
  <si>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</si>
  <si>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</si>
  <si>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</si>
  <si>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</si>
  <si>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Temporary tab Harmonised Transparency Template - Optional COVID 19 impact</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</si>
  <si>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</si>
  <si>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</si>
  <si>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</si>
  <si>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</si>
  <si>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</si>
  <si>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</si>
  <si>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</si>
  <si>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</si>
  <si>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</si>
  <si>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</si>
  <si>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</si>
  <si>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</si>
  <si>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</si>
  <si>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</si>
  <si>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</si>
  <si>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</si>
  <si>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</si>
  <si>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</si>
  <si>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</si>
  <si>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</si>
  <si>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</si>
  <si>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</si>
  <si>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</si>
  <si>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</si>
  <si>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</si>
  <si>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</si>
  <si>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</si>
  <si>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</si>
  <si>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</si>
  <si>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</si>
  <si>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</si>
  <si>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</si>
  <si>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</si>
  <si>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</si>
  <si>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</si>
  <si>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</si>
  <si>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</si>
  <si>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</si>
  <si>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</si>
  <si>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</si>
  <si>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</si>
  <si>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</si>
  <si>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</si>
  <si>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</si>
  <si>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</si>
  <si>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</si>
  <si>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</si>
  <si>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</si>
  <si>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</si>
  <si>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</si>
  <si>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</si>
  <si>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</si>
  <si>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</si>
  <si>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</si>
  <si>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</si>
  <si>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</si>
  <si>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</si>
  <si>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</si>
  <si>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</si>
  <si>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</si>
  <si>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</si>
  <si>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</si>
  <si>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</si>
  <si>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</si>
  <si>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</si>
  <si>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</si>
  <si>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</si>
  <si>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</si>
  <si>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</si>
  <si>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</si>
  <si>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</si>
  <si>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</si>
  <si>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</si>
  <si>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</si>
  <si>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</si>
  <si>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</si>
  <si>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</si>
  <si>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</si>
  <si>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</si>
  <si>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</si>
  <si>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</si>
  <si>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</si>
  <si>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</si>
  <si>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</si>
  <si>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</si>
  <si>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</si>
  <si>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</si>
  <si>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</si>
  <si>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</si>
  <si>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</si>
  <si>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</si>
  <si>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</si>
  <si>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</si>
  <si>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</si>
  <si>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</si>
  <si>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</si>
  <si>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</si>
  <si>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</si>
  <si>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</si>
  <si>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</si>
  <si>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</si>
  <si>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</si>
  <si>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</si>
  <si>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</si>
  <si>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F1. Harmonised Transparency Template - Optional Sustainable Mortgage Data</t>
  </si>
  <si>
    <t>CONTENT OF TAB F1</t>
  </si>
  <si>
    <t>Worksheet F1: Optional Sustainable M data</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</si>
  <si>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</si>
  <si>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</si>
  <si>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</si>
  <si>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</si>
  <si>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</si>
  <si>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</si>
  <si>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</si>
  <si>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</si>
  <si>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</si>
  <si>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</si>
  <si>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</si>
  <si>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</si>
  <si>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</si>
  <si>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</si>
  <si>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</si>
  <si>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</si>
  <si>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</si>
  <si>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</si>
  <si>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</si>
  <si>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</si>
  <si>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</si>
  <si>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</si>
  <si>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</si>
  <si>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</si>
  <si>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</si>
  <si>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</si>
  <si>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</si>
  <si>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</si>
  <si>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</si>
  <si>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</si>
  <si>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</si>
  <si>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</si>
  <si>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</si>
  <si>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</si>
  <si>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</si>
  <si>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</si>
  <si>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</si>
  <si>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</si>
  <si>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</si>
  <si>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</si>
  <si>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</si>
  <si>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</si>
  <si>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</si>
  <si>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</si>
  <si>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</si>
  <si>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</si>
  <si>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</si>
  <si>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</si>
  <si>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</si>
  <si>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</si>
  <si>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</si>
  <si>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</si>
  <si>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</si>
  <si>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</si>
  <si>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</si>
  <si>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</si>
  <si>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</si>
  <si>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</si>
  <si>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</si>
  <si>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</si>
  <si>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</si>
  <si>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</si>
  <si>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</si>
  <si>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</si>
  <si>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</si>
  <si>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</si>
  <si>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</si>
  <si>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</si>
  <si>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</si>
  <si>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</si>
  <si>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</si>
  <si>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</si>
  <si>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</si>
  <si>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</si>
  <si>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</si>
  <si>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</si>
  <si>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</si>
  <si>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</si>
  <si>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</si>
  <si>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</si>
  <si>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</si>
  <si>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</si>
  <si>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</si>
  <si>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</si>
  <si>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</si>
  <si>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Temp. Optional COVID 19 impact</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</si>
  <si>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</si>
  <si>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</si>
  <si>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</si>
  <si>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</si>
  <si>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</si>
  <si>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</si>
  <si>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</si>
  <si>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</si>
  <si>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</si>
  <si>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</si>
  <si>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</si>
  <si>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</si>
  <si>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</si>
  <si>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</si>
  <si>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</si>
  <si>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</si>
  <si>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</si>
  <si>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</si>
  <si>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</si>
  <si>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</si>
  <si>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</si>
  <si>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</si>
  <si>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</si>
  <si>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</si>
  <si>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</si>
  <si>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</si>
  <si>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</si>
  <si>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</si>
  <si>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</si>
  <si>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</si>
  <si>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</si>
  <si>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</si>
  <si>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</si>
  <si>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</si>
  <si>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</si>
  <si>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</si>
  <si>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</si>
  <si>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</si>
  <si>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</si>
  <si>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</si>
  <si>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</si>
  <si>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</si>
  <si>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</si>
  <si>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</si>
  <si>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</si>
  <si>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</si>
  <si>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</si>
  <si>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</si>
  <si>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</si>
  <si>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</si>
  <si>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</si>
  <si>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</si>
  <si>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</si>
  <si>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</si>
  <si>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</si>
  <si>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</si>
  <si>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</si>
  <si>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</si>
  <si>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</si>
  <si>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</si>
  <si>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</si>
  <si>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</si>
  <si>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</si>
  <si>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</si>
  <si>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</si>
  <si>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</si>
  <si>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</si>
  <si>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</si>
  <si>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</si>
  <si>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</si>
  <si>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</si>
  <si>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</si>
  <si>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</si>
  <si>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</si>
  <si>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</si>
  <si>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</si>
  <si>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</si>
  <si>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</si>
  <si>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</si>
  <si>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</si>
  <si>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</si>
  <si>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</si>
  <si>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</si>
  <si>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</si>
  <si>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</si>
  <si>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</si>
  <si>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</si>
  <si>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</si>
  <si>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</si>
  <si>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</si>
  <si>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</si>
  <si>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</si>
  <si>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</si>
  <si>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</si>
  <si>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</si>
  <si>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</si>
  <si>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</si>
  <si>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</si>
  <si>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</si>
  <si>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</si>
  <si>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</si>
  <si>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</si>
  <si>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</si>
  <si>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</si>
  <si>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</si>
  <si>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</si>
  <si>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</si>
  <si>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</si>
  <si>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</si>
  <si>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</si>
  <si>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</si>
  <si>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</si>
  <si>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</si>
  <si>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</si>
  <si>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</si>
  <si>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</si>
  <si>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</si>
  <si>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</si>
  <si>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</si>
  <si>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</si>
  <si>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</si>
  <si>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</si>
  <si>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</si>
  <si>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</si>
  <si>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</si>
  <si>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</si>
  <si>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</si>
  <si>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</si>
  <si>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</si>
  <si>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</si>
  <si>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</si>
  <si>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</si>
  <si>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</si>
  <si>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</si>
  <si>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</si>
  <si>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</si>
  <si>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</si>
  <si>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</si>
  <si>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</si>
  <si>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</si>
  <si>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</si>
  <si>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</si>
  <si>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</si>
  <si>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</si>
  <si>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</si>
  <si>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</si>
  <si>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</si>
  <si>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</si>
  <si>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</si>
  <si>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</si>
  <si>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</si>
  <si>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</si>
  <si>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</si>
  <si>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</si>
  <si>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</si>
  <si>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</si>
  <si>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</si>
  <si>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</si>
  <si>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</si>
  <si>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</si>
  <si>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</si>
  <si>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</si>
  <si>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</si>
  <si>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</si>
  <si>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</si>
  <si>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</si>
  <si>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</si>
  <si>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</si>
  <si>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</si>
  <si>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</si>
  <si>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</si>
  <si>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</si>
  <si>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</si>
  <si>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</si>
  <si>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</si>
  <si>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</si>
  <si>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</si>
  <si>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</si>
  <si>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</si>
  <si>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</si>
  <si>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</si>
  <si>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</si>
  <si>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</si>
  <si>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</si>
  <si>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</si>
  <si>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</si>
  <si>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</si>
  <si>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</si>
  <si>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</si>
  <si>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</si>
  <si>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</si>
  <si>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</si>
  <si>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</si>
  <si>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</si>
  <si>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</si>
  <si>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</si>
  <si>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</si>
  <si>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</si>
  <si>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</si>
  <si>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</si>
  <si>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</si>
  <si>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</si>
  <si>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</si>
  <si>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</si>
  <si>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</si>
  <si>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</si>
  <si>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</si>
  <si>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</si>
  <si>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</si>
  <si>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</si>
  <si>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</si>
  <si>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</si>
  <si>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</si>
  <si>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</si>
  <si>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</si>
  <si>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</si>
  <si>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</si>
  <si>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</si>
  <si>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</si>
  <si>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</si>
  <si>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</si>
  <si>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</si>
  <si>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</si>
  <si>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</si>
  <si>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</si>
  <si>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</si>
  <si>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</si>
  <si>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</si>
  <si>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</si>
  <si>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</si>
  <si>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</si>
  <si>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</si>
  <si>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</si>
  <si>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</si>
  <si>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</si>
  <si>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</si>
  <si>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</si>
  <si>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</si>
  <si>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</si>
  <si>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</si>
  <si>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</si>
  <si>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</si>
  <si>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</si>
  <si>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</si>
  <si>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</si>
  <si>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</si>
  <si>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</si>
  <si>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</si>
  <si>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</si>
  <si>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</si>
  <si>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</si>
  <si>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</si>
  <si>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</si>
  <si>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</si>
  <si>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</si>
  <si>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</si>
  <si>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</si>
  <si>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</si>
  <si>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</si>
  <si>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</si>
  <si>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</si>
  <si>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</si>
  <si>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</si>
  <si>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</si>
  <si>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</si>
  <si>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</si>
  <si>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</si>
  <si>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</si>
  <si>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</si>
  <si>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</si>
  <si>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</si>
  <si>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</si>
  <si>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</si>
  <si>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</si>
  <si>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</si>
  <si>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</si>
  <si>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</si>
  <si>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</si>
  <si>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</si>
  <si>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</si>
  <si>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</si>
  <si>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</si>
  <si>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</si>
  <si>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</si>
  <si>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</si>
  <si>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</si>
  <si>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</si>
  <si>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</si>
  <si>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</si>
  <si>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</si>
  <si>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</si>
  <si>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</si>
  <si>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</si>
  <si>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</si>
  <si>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</si>
  <si>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</si>
  <si>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</si>
  <si>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</si>
  <si>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</si>
  <si>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</si>
  <si>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</si>
  <si>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</si>
  <si>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</si>
  <si>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</si>
  <si>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</si>
  <si>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</si>
  <si>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</si>
  <si>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</si>
  <si>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</si>
  <si>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</si>
  <si>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</si>
  <si>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</si>
  <si>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</si>
  <si>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</si>
  <si>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</si>
  <si>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</si>
  <si>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</si>
  <si>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</si>
  <si>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</si>
  <si>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</si>
  <si>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</si>
  <si>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</si>
  <si>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</si>
  <si>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</si>
  <si>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</si>
  <si>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</si>
  <si>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</si>
  <si>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</si>
  <si>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</si>
  <si>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</si>
  <si>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</si>
  <si>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</si>
  <si>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</si>
  <si>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</si>
  <si>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1. All worksheets:</t>
    </r>
    <r>
      <rPr>
        <sz val="9"/>
        <color theme="1"/>
        <rFont val="Verdana"/>
        <family val="2"/>
      </rPr>
      <t xml:space="preserve"> Update the year of the HTT template next to the title of each</t>
    </r>
  </si>
  <si>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</si>
  <si>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</si>
  <si>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</si>
  <si>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</si>
  <si>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</si>
  <si>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</si>
  <si>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</si>
  <si>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</si>
  <si>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</si>
  <si>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</si>
  <si>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</si>
  <si>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</si>
  <si>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</si>
  <si>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</si>
  <si>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</si>
  <si>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</si>
  <si>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</si>
  <si>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</si>
  <si>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</si>
  <si>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</si>
  <si>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</si>
  <si>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</si>
  <si>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</si>
  <si>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</si>
  <si>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</si>
  <si>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</si>
  <si>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</si>
  <si>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</si>
  <si>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</si>
  <si>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</si>
  <si>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</si>
  <si>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</si>
  <si>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CBD Compliance (Y/N)</t>
  </si>
  <si>
    <t>Basel Compliance (Y/N)</t>
  </si>
  <si>
    <t>ISK</t>
  </si>
  <si>
    <t>G.3.6.19</t>
  </si>
  <si>
    <t>G.3.7.19</t>
  </si>
  <si>
    <t>Statutory</t>
  </si>
  <si>
    <t>Valuation Method</t>
  </si>
  <si>
    <t>HG.1.14</t>
  </si>
  <si>
    <t>Maturity Extention Triggers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</si>
  <si>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</si>
  <si>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</si>
  <si>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</si>
  <si>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</si>
  <si>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</si>
  <si>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</si>
  <si>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</si>
  <si>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</si>
  <si>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</si>
  <si>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</si>
  <si>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</si>
  <si>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</si>
  <si>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</si>
  <si>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</si>
  <si>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</si>
  <si>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</si>
  <si>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</si>
  <si>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</si>
  <si>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</si>
  <si>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</si>
  <si>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</si>
  <si>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</si>
  <si>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</si>
  <si>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</si>
  <si>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</si>
  <si>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</si>
  <si>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</si>
  <si>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</si>
  <si>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</si>
  <si>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</si>
  <si>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</si>
  <si>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</si>
  <si>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</si>
  <si>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</si>
  <si>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</si>
  <si>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</si>
  <si>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</si>
  <si>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</si>
  <si>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</si>
  <si>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</si>
  <si>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</si>
  <si>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</si>
  <si>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</si>
  <si>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</si>
  <si>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</si>
  <si>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</si>
  <si>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</si>
  <si>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</si>
  <si>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</si>
  <si>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</si>
  <si>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</si>
  <si>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</si>
  <si>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</si>
  <si>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</si>
  <si>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</si>
  <si>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</si>
  <si>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</si>
  <si>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</si>
  <si>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</si>
  <si>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</si>
  <si>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</si>
  <si>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</si>
  <si>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</si>
  <si>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</si>
  <si>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</si>
  <si>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</si>
  <si>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</si>
  <si>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2023 PROVISIONAL Version</t>
  </si>
  <si>
    <t>PROVISIONAL HTT 2023</t>
  </si>
  <si>
    <t>PROVISONAL HTT 2023</t>
  </si>
  <si>
    <t>OC Calculation: Statutory</t>
  </si>
  <si>
    <t>OC Calculation: Voluntary</t>
  </si>
  <si>
    <t>OC Calculation: Contractual</t>
  </si>
  <si>
    <r>
      <t>2. Worksheet “A. HTT General”:</t>
    </r>
    <r>
      <rPr>
        <sz val="9"/>
        <color theme="1"/>
        <rFont val="Verdana"/>
        <family val="2"/>
      </rPr>
      <t xml:space="preserve"> Section 2.2 Regulatory Summary cell C27 addition of reference to Basel Compliance and substitution UCITS compliance with CBD compliance</t>
    </r>
  </si>
  <si>
    <r>
      <t xml:space="preserve">3. Worksheet “A. HTT General”: </t>
    </r>
    <r>
      <rPr>
        <sz val="9"/>
        <color theme="1"/>
        <rFont val="Verdana"/>
        <family val="2"/>
      </rPr>
      <t>Section 3.2 update of OC definitions to be in line with Art 14.2f of the CBD (legal/regulatory --&gt; statutory, actual --&gt; voluntary, committed --&gt; contractual). Definitions are reported in the Glossary correction of numbering of the rows of sections starting from 7A.18 until 7B.29</t>
    </r>
  </si>
  <si>
    <r>
      <t xml:space="preserve">4. Worksheet “A. HTT General”: </t>
    </r>
    <r>
      <rPr>
        <sz val="9"/>
        <color theme="1"/>
        <rFont val="Verdana"/>
        <family val="2"/>
      </rPr>
      <t>Section 3.6 "Cover Assets Currency" and 3.7 "Covered Bond Currency", addition of ISK as new currenty</t>
    </r>
  </si>
  <si>
    <r>
      <t xml:space="preserve">5. Worksheet “A. HTT General”: </t>
    </r>
    <r>
      <rPr>
        <sz val="9"/>
        <color theme="1"/>
        <rFont val="Verdana"/>
        <family val="2"/>
      </rPr>
      <t>Section 4 substitution of the CRR Art 129.7 checklist with Covered Bond Directive Art 14 Checklist</t>
    </r>
  </si>
  <si>
    <t>G.5.1.2</t>
  </si>
  <si>
    <t>G.5.1.3</t>
  </si>
  <si>
    <t>G.4.1.14</t>
  </si>
  <si>
    <t>G.4.1.15</t>
  </si>
  <si>
    <t>G.4.1.16</t>
  </si>
  <si>
    <t>G.4.1.17</t>
  </si>
  <si>
    <t>G.4.1.18</t>
  </si>
  <si>
    <t>G.4.1.19</t>
  </si>
  <si>
    <t>G.4.1.20</t>
  </si>
  <si>
    <r>
      <t xml:space="preserve">6. Worksheet “A. HTT General”: </t>
    </r>
    <r>
      <rPr>
        <sz val="9"/>
        <color theme="1"/>
        <rFont val="Verdana"/>
        <family val="2"/>
      </rPr>
      <t>Section 5 amendment in the CRR Art 129.1 checklist</t>
    </r>
  </si>
  <si>
    <r>
      <t xml:space="preserve">8. Worksheet “B1. HTT Mortgage Assets”: </t>
    </r>
    <r>
      <rPr>
        <sz val="9"/>
        <color theme="1"/>
        <rFont val="Verdana"/>
        <family val="2"/>
      </rPr>
      <t xml:space="preserve">Sections 11 and 12 correction of the broken links in the title </t>
    </r>
  </si>
  <si>
    <r>
      <t xml:space="preserve">7. Worksheets “B1. HTT Mortgage Assets”, “B2. HTT Public Sector Assets", "B3. HTT Shipping Assets": </t>
    </r>
    <r>
      <rPr>
        <sz val="9"/>
        <color theme="1"/>
        <rFont val="Verdana"/>
        <family val="2"/>
      </rPr>
      <t>NPL section (B1, B2 - Section 9, B3 - Section 7) update</t>
    </r>
  </si>
  <si>
    <r>
      <t xml:space="preserve">9. Worksheets “B1. HTT Mortgage Assets", "F1. Optional Sustainable M data": </t>
    </r>
    <r>
      <rPr>
        <sz val="9"/>
        <color theme="1"/>
        <rFont val="Verdana"/>
        <family val="2"/>
      </rPr>
      <t>Sections 17 and 27 "House Age Structure" amended the brakedown and ADDED extra rows</t>
    </r>
  </si>
  <si>
    <r>
      <t xml:space="preserve">10. Worksheets “B1. HTT Mortgage Assets", "F1. Optional Sustainable M data": </t>
    </r>
    <r>
      <rPr>
        <sz val="9"/>
        <color theme="1"/>
        <rFont val="Verdana"/>
        <family val="2"/>
      </rPr>
      <t>Sections 20 and 29 "CO2 Emission" amended the structure of the section to align with the HDT</t>
    </r>
  </si>
  <si>
    <r>
      <t xml:space="preserve">11. Worksheet “C. HTT Harmonised Glossary”: </t>
    </r>
    <r>
      <rPr>
        <sz val="9"/>
        <color theme="1"/>
        <rFont val="Verdana"/>
        <family val="2"/>
      </rPr>
      <t>addition of a new line on the Maturity Extention Triggers (HG.1.7) and a new line on the Valuation Method (HG.1.15)</t>
    </r>
  </si>
  <si>
    <r>
      <t xml:space="preserve">12. Worksheet “F1. HTT – Optional Sustainable Mortgage Data”: </t>
    </r>
    <r>
      <rPr>
        <sz val="9"/>
        <color theme="1"/>
        <rFont val="Verdana"/>
        <family val="2"/>
      </rPr>
      <t>section 2.1 addition of a new optional entry "o/w Renewable Energy and Renewable Energy Transmission"</t>
    </r>
  </si>
  <si>
    <t>link to Glossary HG.1.15</t>
  </si>
  <si>
    <t>Updates for  Provisional HTT 2023</t>
  </si>
  <si>
    <t xml:space="preserve">Here below the list of updates of Provisional HTT 2023 with respect to HTT 2022 provisionally agreed during follow-up meeting of the Label Committee of 16 June 2022. The final HTT 2023 version will be approved during the Label Committee of 20 September 2022. The current provisional version may be subject to changes should any major concern arise. </t>
  </si>
  <si>
    <t>d</t>
  </si>
  <si>
    <t>Bank of Montreal</t>
  </si>
  <si>
    <t>BMO Global Registered Covered Bond Program Monthly Investor Report</t>
  </si>
  <si>
    <t>Calculation Date:</t>
  </si>
  <si>
    <t>Date of Report:</t>
  </si>
  <si>
    <t>Program Information</t>
  </si>
  <si>
    <t>Series</t>
  </si>
  <si>
    <t>Initial Principal Amount</t>
  </si>
  <si>
    <t>Translation Rate</t>
  </si>
  <si>
    <t xml:space="preserve"> C$ Equivalent  </t>
  </si>
  <si>
    <r>
      <t xml:space="preserve">   Final Maturity Date</t>
    </r>
    <r>
      <rPr>
        <b/>
        <u/>
        <vertAlign val="superscript"/>
        <sz val="14"/>
        <rFont val="Arial"/>
        <family val="2"/>
      </rPr>
      <t>(1)</t>
    </r>
  </si>
  <si>
    <t>Coupon Rate</t>
  </si>
  <si>
    <t>Rate Type</t>
  </si>
  <si>
    <t>ISIN</t>
  </si>
  <si>
    <t>Fixed</t>
  </si>
  <si>
    <t>CB Series 6</t>
  </si>
  <si>
    <t>XS1299713047</t>
  </si>
  <si>
    <t>CB Series 10</t>
  </si>
  <si>
    <t>XS1506604161</t>
  </si>
  <si>
    <t>CB Series 13</t>
  </si>
  <si>
    <t>XS1706963284</t>
  </si>
  <si>
    <t>CB Series 14</t>
  </si>
  <si>
    <t>3m BA + 19bps</t>
  </si>
  <si>
    <t>Floating</t>
  </si>
  <si>
    <t>CA06368BPS11</t>
  </si>
  <si>
    <t>CB Series 15</t>
  </si>
  <si>
    <t>SONIA + 0.3993%</t>
  </si>
  <si>
    <t>XS1807402877</t>
  </si>
  <si>
    <t>CB Series 16</t>
  </si>
  <si>
    <t>XS1933874387</t>
  </si>
  <si>
    <t>CB Series 18</t>
  </si>
  <si>
    <t>XS2141192182</t>
  </si>
  <si>
    <r>
      <t>CB Series 20</t>
    </r>
    <r>
      <rPr>
        <vertAlign val="superscript"/>
        <sz val="14"/>
        <rFont val="Arial"/>
        <family val="2"/>
      </rPr>
      <t>(2)</t>
    </r>
  </si>
  <si>
    <t>1m BA + 85bps</t>
  </si>
  <si>
    <t>CA06368DFM17</t>
  </si>
  <si>
    <t>Total outstanding covered bonds issued to the market</t>
  </si>
  <si>
    <t>CB Series 21</t>
  </si>
  <si>
    <t>CH0536893586</t>
  </si>
  <si>
    <t>Total outstanding covered bonds issued for pledging to the Bank of Canada</t>
  </si>
  <si>
    <t>CB Series 22</t>
  </si>
  <si>
    <t>CH0538763506</t>
  </si>
  <si>
    <t>CB Series 23</t>
  </si>
  <si>
    <t>3m BBSW + 120bps</t>
  </si>
  <si>
    <t>AU3FN0053823</t>
  </si>
  <si>
    <t>CB Series 24</t>
  </si>
  <si>
    <t>XS2351089508</t>
  </si>
  <si>
    <t>CB Series 25</t>
  </si>
  <si>
    <t>SONIA +1%</t>
  </si>
  <si>
    <t>XS2386880780</t>
  </si>
  <si>
    <t>CB Series 26</t>
  </si>
  <si>
    <t>XS2430951744</t>
  </si>
  <si>
    <t>CB Series 27</t>
  </si>
  <si>
    <t>XS2454288122</t>
  </si>
  <si>
    <t>CB Series 28</t>
  </si>
  <si>
    <t>XS2465609191</t>
  </si>
  <si>
    <t>CB Series 29</t>
  </si>
  <si>
    <t>US06368D6Y53/USC0623PAT50</t>
  </si>
  <si>
    <t>Total Outstanding under the Global Registered Covered Bond Program as of the Calculation Date</t>
  </si>
  <si>
    <r>
      <t>OSFI Covered Bond Ratio</t>
    </r>
    <r>
      <rPr>
        <b/>
        <vertAlign val="superscript"/>
        <sz val="13"/>
        <rFont val="Arial"/>
        <family val="2"/>
      </rPr>
      <t>(3)</t>
    </r>
  </si>
  <si>
    <t xml:space="preserve">                          OSFI Covered Bond Ratio Limit</t>
  </si>
  <si>
    <r>
      <t>OSFI Temporary Covered Bond Ratio</t>
    </r>
    <r>
      <rPr>
        <b/>
        <vertAlign val="superscript"/>
        <sz val="13"/>
        <rFont val="Arial"/>
        <family val="2"/>
      </rPr>
      <t>(4)</t>
    </r>
  </si>
  <si>
    <r>
      <t xml:space="preserve">                          OSFI Temporary Covered Bond Ratio Limit</t>
    </r>
    <r>
      <rPr>
        <b/>
        <vertAlign val="superscript"/>
        <sz val="13"/>
        <rFont val="Arial"/>
        <family val="2"/>
      </rPr>
      <t>(4)</t>
    </r>
  </si>
  <si>
    <t>Weighted average maturity of Outstanding Covered Bonds (months)</t>
  </si>
  <si>
    <t>Weighted average remaining term of Loans in Cover Pool (months)</t>
  </si>
  <si>
    <t>Covered Bond Series Ratings</t>
  </si>
  <si>
    <t>Moody's</t>
  </si>
  <si>
    <t>Fitch</t>
  </si>
  <si>
    <t>DBRS</t>
  </si>
  <si>
    <t>Aaa</t>
  </si>
  <si>
    <t>AAA</t>
  </si>
  <si>
    <t>CB Series 20</t>
  </si>
  <si>
    <t>(1)  An Extended Due for Payment Date twelve months after the Maturity Date has been specified in the Final Terms of each series.   The Coupon Rate specified in respect of each series applies until the Final Maturity Date following which the floating rate of interest specified in the Final Terms of each series is payable monthly in arrears from the Final Maturity Date to but excluding the Extended Due for Payment Date.  The capitalized terms used here are defined in the Final Terms of each series.</t>
  </si>
  <si>
    <t>(2)  For purpose of accessing central bank facilities.</t>
  </si>
  <si>
    <t>Supplementary Information</t>
  </si>
  <si>
    <t>Parties to Bank of Montreal Global Registered Covered Bond Program</t>
  </si>
  <si>
    <t>Issuer</t>
  </si>
  <si>
    <t>Guarantor Entity</t>
  </si>
  <si>
    <t>BMO Covered Bond Guarantor Limited Partnership</t>
  </si>
  <si>
    <t>Servicer and Cash Manager</t>
  </si>
  <si>
    <t>Interest Rate Swap Provider</t>
  </si>
  <si>
    <t>Covered Bond Swap Provider</t>
  </si>
  <si>
    <t>Bond Trustee and Custodian</t>
  </si>
  <si>
    <t>Computershare Trust Company of Canada</t>
  </si>
  <si>
    <t>KPMG LLP</t>
  </si>
  <si>
    <t>Account Bank and GDA Provider</t>
  </si>
  <si>
    <t>Standby Bank Account and Standby GDA Provider</t>
  </si>
  <si>
    <t>Royal Bank of Canada</t>
  </si>
  <si>
    <t>Paying Agent*</t>
  </si>
  <si>
    <t>The Bank of New York Mellon</t>
  </si>
  <si>
    <t>*The Paying Agent for CB Series 21 and 22 is UBS AG. The Paying Agent for CB Series 23 is Computershare Investor Services.</t>
  </si>
  <si>
    <t>Bank of Montreal Credit Ratings</t>
  </si>
  <si>
    <r>
      <t xml:space="preserve">Legacy Senior Debt </t>
    </r>
    <r>
      <rPr>
        <vertAlign val="superscript"/>
        <sz val="14"/>
        <rFont val="Arial"/>
        <family val="2"/>
      </rPr>
      <t>(1)</t>
    </r>
  </si>
  <si>
    <t>Aa2</t>
  </si>
  <si>
    <t>AA</t>
  </si>
  <si>
    <t>Short-Term Debt</t>
  </si>
  <si>
    <t>P-1</t>
  </si>
  <si>
    <t>F1+</t>
  </si>
  <si>
    <t>R-1(high)</t>
  </si>
  <si>
    <t>Ratings Outlook</t>
  </si>
  <si>
    <t>Stable</t>
  </si>
  <si>
    <t>Negative</t>
  </si>
  <si>
    <t>Counterparty Risk Assessment</t>
  </si>
  <si>
    <t>P-1 (cr)/Aa2 (cr)</t>
  </si>
  <si>
    <t>N/A</t>
  </si>
  <si>
    <t>(1) Excluded from conversion under the bank recapitalization "bail in" regime.</t>
  </si>
  <si>
    <t xml:space="preserve">Applicable Ratings of Standby Account Bank and Standby GDA Provider </t>
  </si>
  <si>
    <t>F1+ or AA</t>
  </si>
  <si>
    <t>R-1(high) or AA(high)</t>
  </si>
  <si>
    <r>
      <t>Description of Ratings Triggers</t>
    </r>
    <r>
      <rPr>
        <b/>
        <vertAlign val="superscript"/>
        <sz val="14"/>
        <rFont val="Arial"/>
        <family val="2"/>
      </rPr>
      <t xml:space="preserve"> </t>
    </r>
    <r>
      <rPr>
        <vertAlign val="superscript"/>
        <sz val="14"/>
        <rFont val="Arial"/>
        <family val="2"/>
      </rPr>
      <t>(1)</t>
    </r>
  </si>
  <si>
    <t>A. Party Replacement Triggers</t>
  </si>
  <si>
    <t>If the ratings of the counterparty falls below the level indicated below, such party is required to be replaced, or in the case of the Cash Manager, obtain a guarantee for its obligations.</t>
  </si>
  <si>
    <t>Counterparty</t>
  </si>
  <si>
    <t>Cash Manager (BMO)</t>
  </si>
  <si>
    <t>P-2 (cr)</t>
  </si>
  <si>
    <t xml:space="preserve">F2 </t>
  </si>
  <si>
    <t>BBB (low)</t>
  </si>
  <si>
    <t>Account Bank/GDA Provider (BMO)</t>
  </si>
  <si>
    <t>F1 and A</t>
  </si>
  <si>
    <t>R-1 (low) or A</t>
  </si>
  <si>
    <t>Standby Account Bank/GDA Provider (RBC)</t>
  </si>
  <si>
    <t>F1 or A</t>
  </si>
  <si>
    <t>Servicer (BMO)</t>
  </si>
  <si>
    <t>Baa3 (cr)</t>
  </si>
  <si>
    <t>F2 or BBB+</t>
  </si>
  <si>
    <t>Interest Rate Swap Provider (BMO)</t>
  </si>
  <si>
    <t>P-2 (cr) or A3 (cr)</t>
  </si>
  <si>
    <t>R-2(middle) or BBB</t>
  </si>
  <si>
    <t>Covered Bond Swap Provider (BMO)</t>
  </si>
  <si>
    <t>Paying Agent (BNY Mellon, UBS AG, Computershare)</t>
  </si>
  <si>
    <t>(1) The discretion of the Guarantor LP to waive a required action upon a Rating Trigger may be limited by the terms of the Transaction Documents.</t>
  </si>
  <si>
    <t>B. Summary of Specific Rating Trigger Actions</t>
  </si>
  <si>
    <t>I) The following actions are required if the Cash Manager (BMO) undergoes a downgrade below the stipulated rating:</t>
  </si>
  <si>
    <t>a) The Servicer will be required to direct amounts received directly into the GDA Account (or Standby GDA Account if applicable) within 2 Canadian business days and the Cash Manager shall immediately remit any funds held at such time for or on behalf of the Guarantor directly into the GDA Account</t>
  </si>
  <si>
    <t>R-1(low) or BBB</t>
  </si>
  <si>
    <t>II) The following actions are required if the Servicer (BMO) undergoes a downgrade below the stipulated rating:</t>
  </si>
  <si>
    <r>
      <t xml:space="preserve">a) The Servicer will be required to direct amounts received to the Cash Manager, </t>
    </r>
    <r>
      <rPr>
        <b/>
        <sz val="14"/>
        <rFont val="Arial"/>
        <family val="2"/>
      </rPr>
      <t>or GDA as applicable</t>
    </r>
  </si>
  <si>
    <t>P-1(cr)</t>
  </si>
  <si>
    <t>BBB(low)</t>
  </si>
  <si>
    <r>
      <t>III) The Swap Provider is required to transfer credit support or transfer all of its rights and obligations to a replacement third party, or to obtain a guarantee of its rights and obligations from a third party, if the Swap Provider undergoes a downgrade below the stipulated rating:</t>
    </r>
    <r>
      <rPr>
        <strike/>
        <sz val="14"/>
        <rFont val="Arial"/>
        <family val="2"/>
      </rPr>
      <t xml:space="preserve"> </t>
    </r>
  </si>
  <si>
    <r>
      <t>Moody's</t>
    </r>
    <r>
      <rPr>
        <u/>
        <vertAlign val="superscript"/>
        <sz val="14"/>
        <color indexed="8"/>
        <rFont val="Arial"/>
        <family val="2"/>
      </rPr>
      <t>(3)</t>
    </r>
  </si>
  <si>
    <t>a) Interest Rate Swap Provider</t>
  </si>
  <si>
    <t>P-1 (cr) or A2 (cr)</t>
  </si>
  <si>
    <t>b) Covered Bond Swap Provider</t>
  </si>
  <si>
    <t>IV) The following actions are required if the Issuer (BMO) undergoes a downgrade below the stipulated rating:</t>
  </si>
  <si>
    <t>a) Mandatory repayment of the Demand Loan</t>
  </si>
  <si>
    <t xml:space="preserve">b) Cashflows will be exchanged under the Covered Bond Swap Agreement (to the extent not already taking place) </t>
  </si>
  <si>
    <t>Baa1</t>
  </si>
  <si>
    <t>BBB+</t>
  </si>
  <si>
    <t>BBB (high)</t>
  </si>
  <si>
    <r>
      <t>c) Transfer of title to Loans to Guarantor</t>
    </r>
    <r>
      <rPr>
        <vertAlign val="superscript"/>
        <sz val="14"/>
        <rFont val="Arial"/>
        <family val="2"/>
      </rPr>
      <t>(4)</t>
    </r>
  </si>
  <si>
    <t>A3</t>
  </si>
  <si>
    <t>BBB-</t>
  </si>
  <si>
    <t>Events of Defaults &amp; Test Compliance</t>
  </si>
  <si>
    <t>Asset Coverage Test (C$ Equivalent of Outstanding</t>
  </si>
  <si>
    <t>Covered Bond &lt; Adjusted Aggregate Asset Amount)</t>
  </si>
  <si>
    <t>Issuer Event of Default</t>
  </si>
  <si>
    <t>No</t>
  </si>
  <si>
    <t>Guarantor LP Event of Default</t>
  </si>
  <si>
    <t>(3) If no short term rating exists, then A1</t>
  </si>
  <si>
    <t>(4) The transfer of registered title to the Loans to the Guarantor may be deferred if (A) satisfactory assurances are provided to the Guarantor and the Bond Trustee by The Office of the Superintendent of Financial Institutions or such other supervisory authority having jurisdiction over the Seller permitting registered title to the Loans to remain with the Seller until such time as (i) the Loans are to be sold or otherwise disposed of by the Guarantor or the Bond Trustee in the performance of their respective obligations under the Transaction Documents, or (ii) the Guarantor or the Bond Trustee is required to take actions to enforce or otherwise deal with the Loans, and (B) each of the Rating Agencies has confirmed that it will not withdraw or downgrade its then current ratings of the Covered Bonds as a result of such deferral.</t>
  </si>
  <si>
    <t>Pre-Maturity Test</t>
  </si>
  <si>
    <t>(Applicable to Hard Bullet Covered Bonds)</t>
  </si>
  <si>
    <t>Pre-Maturity Required Ratings</t>
  </si>
  <si>
    <r>
      <t>DBRS</t>
    </r>
    <r>
      <rPr>
        <u/>
        <vertAlign val="superscript"/>
        <sz val="14"/>
        <color indexed="8"/>
        <rFont val="Arial"/>
        <family val="2"/>
      </rPr>
      <t>(1)</t>
    </r>
  </si>
  <si>
    <t>A (high) or A (low)</t>
  </si>
  <si>
    <t>Following a breach of the Pre-Maturity test in respect of a Series of Hard Bullet Covered Bonds, and unless the Pre-Maturity Liquidity Ledger is otherwise funded from the other sources, the Partnership shall offer to sell Randomly Selected Loans if Final Maturity Date is within 12 months from the Pre-Maturity Test Date.</t>
  </si>
  <si>
    <t>(1)  In the case of DBRS, if Final Maturity Date is within six months of the Pre-Maturity Test Date, then A(high), otherwise A(low).</t>
  </si>
  <si>
    <t>Reserve Fund</t>
  </si>
  <si>
    <t>Reserve Fund Required Amount Ratings</t>
  </si>
  <si>
    <t>R-1 (Low) and A (low)</t>
  </si>
  <si>
    <t>Are the ratings of the Issuer below the Reserve Fund Required Amount Ratings?</t>
  </si>
  <si>
    <t>If the ratings of the Issuer fall below the Reserve Fund Required Amount Ratings, then the Guarantor shall credit or cause to be credited to the Reserve Fund funds up to an amount equal to the Reserve Fund Required Amount.</t>
  </si>
  <si>
    <t>Reserve Fund Required Amount:</t>
  </si>
  <si>
    <t>Nil</t>
  </si>
  <si>
    <t xml:space="preserve">Asset Coverage Test </t>
  </si>
  <si>
    <t>C$ Equivalent of Outstanding Covered Bonds</t>
  </si>
  <si>
    <r>
      <t xml:space="preserve">A </t>
    </r>
    <r>
      <rPr>
        <vertAlign val="superscript"/>
        <sz val="14"/>
        <rFont val="Arial"/>
        <family val="2"/>
      </rPr>
      <t xml:space="preserve">(1) </t>
    </r>
    <r>
      <rPr>
        <sz val="14"/>
        <rFont val="Arial"/>
        <family val="2"/>
      </rPr>
      <t>= Lesser of (i) Sum of LTV adjusted outstanding principal balance and (ii) Sum of Asset percentage adjusted outstanding principal balance</t>
    </r>
  </si>
  <si>
    <t xml:space="preserve">A (i) </t>
  </si>
  <si>
    <t>B = Principal receipts not applied</t>
  </si>
  <si>
    <t xml:space="preserve">A (ii) </t>
  </si>
  <si>
    <t xml:space="preserve">C = Cash capital contributions </t>
  </si>
  <si>
    <t>Asset Percentage</t>
  </si>
  <si>
    <t>D = Substitution assets</t>
  </si>
  <si>
    <t xml:space="preserve">Maximum Asset </t>
  </si>
  <si>
    <t>E = (i) Reserve fund balance</t>
  </si>
  <si>
    <t>Percentage</t>
  </si>
  <si>
    <t xml:space="preserve">      (ii) Pre - Maturity liquidity ledger balance</t>
  </si>
  <si>
    <t>F = Negative carry factor calculation</t>
  </si>
  <si>
    <t>Total:  A + B + C + D + E - F</t>
  </si>
  <si>
    <t>Asset Coverage Test Pass/Fail</t>
  </si>
  <si>
    <t>Pass</t>
  </si>
  <si>
    <t>Regulatory OC Minimum</t>
  </si>
  <si>
    <r>
      <t xml:space="preserve">Level of Overcollateralization </t>
    </r>
    <r>
      <rPr>
        <b/>
        <vertAlign val="superscript"/>
        <sz val="14"/>
        <rFont val="Arial"/>
        <family val="2"/>
      </rPr>
      <t>(2)</t>
    </r>
  </si>
  <si>
    <t>(1) Market Value as determined by adjusting, not less than quarterly, the Original Market Value utilizing the Indexation Methodology (see Appendix for details) for subsequent price developments.</t>
  </si>
  <si>
    <t>(2)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</si>
  <si>
    <t>Valuation Calculation</t>
  </si>
  <si>
    <t xml:space="preserve">Trading Value of Covered Bonds </t>
  </si>
  <si>
    <r>
      <t>A = Lesser of i) Present value of outstanding loan balance of Performing Eligible Loans</t>
    </r>
    <r>
      <rPr>
        <vertAlign val="superscript"/>
        <sz val="14"/>
        <rFont val="Arial"/>
        <family val="2"/>
      </rPr>
      <t>(1)</t>
    </r>
    <r>
      <rPr>
        <sz val="14"/>
        <rFont val="Arial"/>
        <family val="2"/>
      </rPr>
      <t xml:space="preserve"> and ii) 80% of Market Value</t>
    </r>
    <r>
      <rPr>
        <vertAlign val="superscript"/>
        <sz val="14"/>
        <rFont val="Arial"/>
        <family val="2"/>
      </rPr>
      <t>(2)</t>
    </r>
    <r>
      <rPr>
        <sz val="14"/>
        <rFont val="Arial"/>
        <family val="2"/>
      </rPr>
      <t xml:space="preserve"> of properties securing Performing Eligible Loans, net of adjustments</t>
    </r>
  </si>
  <si>
    <t>B = Principal receipts up to calculation date not otherwise applied</t>
  </si>
  <si>
    <t>C = Cash capital contributions</t>
  </si>
  <si>
    <t>D = Trading Value of any Substitute Assets</t>
  </si>
  <si>
    <t>E = (i) Reserve Fund Balance, if applicable</t>
  </si>
  <si>
    <t>F = Trading Value of Swap Collateral</t>
  </si>
  <si>
    <t>Total: A + B + C + D + E + F</t>
  </si>
  <si>
    <t>(2) Market Value as determined by adjusting, not less than quarterly, the Original Market Value utilizing the Indexation Methodology (see Appendix for details) for subsequent price developments.</t>
  </si>
  <si>
    <t>Intercompany Loan Balance</t>
  </si>
  <si>
    <t>Guarantee Loan</t>
  </si>
  <si>
    <t>Demand Loan</t>
  </si>
  <si>
    <t>Cover Pool Losses</t>
  </si>
  <si>
    <t>Period end</t>
  </si>
  <si>
    <t>Write Off Amounts</t>
  </si>
  <si>
    <t>Loss Percentage (Annualized)</t>
  </si>
  <si>
    <t xml:space="preserve">Cover Pool Flow of Funds  </t>
  </si>
  <si>
    <t>Current Month</t>
  </si>
  <si>
    <t>Previous Month</t>
  </si>
  <si>
    <t xml:space="preserve">Cash Inflows </t>
  </si>
  <si>
    <t>Principal receipts</t>
  </si>
  <si>
    <t>Proceeds for sale of Loans</t>
  </si>
  <si>
    <t>Revenue Receipts</t>
  </si>
  <si>
    <t>Swap Receipts</t>
  </si>
  <si>
    <t>Cash Capital Contribution</t>
  </si>
  <si>
    <t>Advances of Intercompany Loans</t>
  </si>
  <si>
    <t>Guarantee Fee</t>
  </si>
  <si>
    <t>Cash Outflows</t>
  </si>
  <si>
    <t>Swap Payment</t>
  </si>
  <si>
    <t>Intercompany Loan interest</t>
  </si>
  <si>
    <t>Intercompany Loan principal</t>
  </si>
  <si>
    <t>(1)</t>
  </si>
  <si>
    <t>Intercompany Loan repayment</t>
  </si>
  <si>
    <t>Mortgage Top-up Settlement</t>
  </si>
  <si>
    <t>Misc Partnership Expenses</t>
  </si>
  <si>
    <t>Profit Distribution to Partners</t>
  </si>
  <si>
    <t>Net inflows/(outflows)</t>
  </si>
  <si>
    <t>Cover Pool - Summary Statistics</t>
  </si>
  <si>
    <t>Asset Type</t>
  </si>
  <si>
    <t xml:space="preserve">Previous Month Ending Balance </t>
  </si>
  <si>
    <t>Aggregate Outstanding Balance</t>
  </si>
  <si>
    <t xml:space="preserve">Number of Loans </t>
  </si>
  <si>
    <t xml:space="preserve">Average Loan Size </t>
  </si>
  <si>
    <t>Number of Primary Borrowers</t>
  </si>
  <si>
    <t>Number of Properties</t>
  </si>
  <si>
    <r>
      <t xml:space="preserve">Original </t>
    </r>
    <r>
      <rPr>
        <vertAlign val="superscript"/>
        <sz val="14"/>
        <rFont val="Arial"/>
        <family val="2"/>
      </rPr>
      <t>(1)</t>
    </r>
  </si>
  <si>
    <r>
      <t xml:space="preserve">Indexed </t>
    </r>
    <r>
      <rPr>
        <vertAlign val="superscript"/>
        <sz val="14"/>
        <rFont val="Arial"/>
        <family val="2"/>
      </rPr>
      <t>(2)</t>
    </r>
  </si>
  <si>
    <t>Weighted Average Current Loan to Value (LTV)</t>
  </si>
  <si>
    <t xml:space="preserve">Weighted Average Authorized LTV </t>
  </si>
  <si>
    <t>Weighted Average Original LTV</t>
  </si>
  <si>
    <t xml:space="preserve">Weighted Average Seasoning </t>
  </si>
  <si>
    <t>(Months)</t>
  </si>
  <si>
    <t>Weighted Average Coupon</t>
  </si>
  <si>
    <t xml:space="preserve">Weighted Average Original Term </t>
  </si>
  <si>
    <t xml:space="preserve">Weighted Average Remaining Term </t>
  </si>
  <si>
    <t>Substitution Assets</t>
  </si>
  <si>
    <r>
      <rPr>
        <vertAlign val="superscript"/>
        <sz val="12"/>
        <rFont val="Arial"/>
        <family val="2"/>
      </rPr>
      <t>(1)</t>
    </r>
    <r>
      <rPr>
        <sz val="12"/>
        <rFont val="Arial"/>
        <family val="2"/>
      </rPr>
      <t xml:space="preserve"> Value as most recently determined or assessed in accordance with the underwriting policies (whether upon origination or renewal of the Eligible Loan or subsequently thereto).</t>
    </r>
  </si>
  <si>
    <r>
      <rPr>
        <vertAlign val="superscript"/>
        <sz val="12"/>
        <rFont val="Arial"/>
        <family val="2"/>
      </rPr>
      <t>(2)</t>
    </r>
    <r>
      <rPr>
        <sz val="12"/>
        <rFont val="Arial"/>
        <family val="2"/>
      </rPr>
      <t xml:space="preserve"> Value as determined by adjusting, not less than quarterly, the Original Market Value utilizing the Indexation Methodology (see Appendix for details) for subsequent price developments.</t>
    </r>
  </si>
  <si>
    <t>Cover Pool - Delinquency Distribution</t>
  </si>
  <si>
    <t>Aging Summary</t>
  </si>
  <si>
    <t>Principal Balance</t>
  </si>
  <si>
    <t>Current and less than 30 days past due</t>
  </si>
  <si>
    <t>30 - 59 days past due</t>
  </si>
  <si>
    <t>60 - 89 days past due</t>
  </si>
  <si>
    <t>90 or more days past due</t>
  </si>
  <si>
    <t>Grand Total</t>
  </si>
  <si>
    <t>Cover Pool - Provincial Distribution</t>
  </si>
  <si>
    <t>Province</t>
  </si>
  <si>
    <t>Alberta</t>
  </si>
  <si>
    <t>British Columbia</t>
  </si>
  <si>
    <t>Manitoba</t>
  </si>
  <si>
    <t>New Brunswick</t>
  </si>
  <si>
    <t>Newfoundland</t>
  </si>
  <si>
    <t>Northwest Territories &amp; Nunavut</t>
  </si>
  <si>
    <t>Nova Scotia</t>
  </si>
  <si>
    <t>Ontario</t>
  </si>
  <si>
    <t>Prince Edward Island</t>
  </si>
  <si>
    <t>Quebec</t>
  </si>
  <si>
    <t>Saskatchewan</t>
  </si>
  <si>
    <t>Yukon Territories</t>
  </si>
  <si>
    <t xml:space="preserve">Cover Pool - Credit Score Distribution  </t>
  </si>
  <si>
    <t>Credit Score</t>
  </si>
  <si>
    <t>Score Unavailable</t>
  </si>
  <si>
    <t>Less than 600</t>
  </si>
  <si>
    <t>600 - 650</t>
  </si>
  <si>
    <t>651 - 700</t>
  </si>
  <si>
    <t>701 - 750</t>
  </si>
  <si>
    <t>751 - 800</t>
  </si>
  <si>
    <t>801 and Above</t>
  </si>
  <si>
    <t>Cover Pool - Rate Type Distribution</t>
  </si>
  <si>
    <t>l</t>
  </si>
  <si>
    <t>Variable</t>
  </si>
  <si>
    <t>Cover Pool - Mortgage Asset Type Distribution</t>
  </si>
  <si>
    <t>Mortgage Asset Type</t>
  </si>
  <si>
    <t>Conventional Amortizing Mortgages</t>
  </si>
  <si>
    <t>Cover Pool - Occupancy Type Distribution</t>
  </si>
  <si>
    <t>Occupancy Type</t>
  </si>
  <si>
    <t>Owner Occupied</t>
  </si>
  <si>
    <t>Non-Owner Occupied</t>
  </si>
  <si>
    <t>Cover Pool - Mortgage Rate Distribution</t>
  </si>
  <si>
    <t>Mortgage Rate (%)</t>
  </si>
  <si>
    <t>Less than 1.00</t>
  </si>
  <si>
    <t>1.00 - 3.99</t>
  </si>
  <si>
    <t>4.00 - 4.49</t>
  </si>
  <si>
    <t>4.50 - 4.99</t>
  </si>
  <si>
    <t>5.00 - 5.49</t>
  </si>
  <si>
    <t>5.50 - 5.99</t>
  </si>
  <si>
    <t>6.00 - 6.49</t>
  </si>
  <si>
    <t>6.50 - 6.99</t>
  </si>
  <si>
    <t>7.00 - 7.49</t>
  </si>
  <si>
    <t>7.50 - 7.99</t>
  </si>
  <si>
    <t>8.00 and Above</t>
  </si>
  <si>
    <r>
      <t xml:space="preserve">Cover Pool - Indexed LTV Distribution </t>
    </r>
    <r>
      <rPr>
        <b/>
        <vertAlign val="superscript"/>
        <sz val="14"/>
        <color indexed="9"/>
        <rFont val="Arial"/>
        <family val="2"/>
      </rPr>
      <t>(1)</t>
    </r>
  </si>
  <si>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</si>
  <si>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</si>
  <si>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</si>
  <si>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</si>
  <si>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</si>
  <si>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</si>
  <si>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</si>
  <si>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</si>
  <si>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</si>
  <si>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</si>
  <si>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</si>
  <si>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</si>
  <si>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</si>
  <si>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</si>
  <si>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80.01 and Above</t>
  </si>
  <si>
    <r>
      <rPr>
        <vertAlign val="superscript"/>
        <sz val="12"/>
        <rFont val="Arial"/>
        <family val="2"/>
      </rPr>
      <t>(1)</t>
    </r>
    <r>
      <rPr>
        <sz val="12"/>
        <rFont val="Arial"/>
        <family val="2"/>
      </rPr>
      <t xml:space="preserve"> Value as determined by adjusting, not less than quarterly, the Original Market Value utilizing the Indexation Methodology (see Appendix for details) for subsequent price developments.</t>
    </r>
  </si>
  <si>
    <t>Cover Pool -  Remaining Term Distribution</t>
  </si>
  <si>
    <t>Months to Maturity</t>
  </si>
  <si>
    <t>Less than 12.00</t>
  </si>
  <si>
    <t>12.00 - 23.99</t>
  </si>
  <si>
    <t>24.00 - 35.99</t>
  </si>
  <si>
    <t>36.00 - 47.99</t>
  </si>
  <si>
    <t>48.00 - 59.99</t>
  </si>
  <si>
    <t>60.00 - 71.99</t>
  </si>
  <si>
    <t>72.00 - 83.99</t>
  </si>
  <si>
    <t>84.00 - 119.99</t>
  </si>
  <si>
    <t>120.00 and above</t>
  </si>
  <si>
    <t>Cover Pool - Remaining Principal Balance Distribution</t>
  </si>
  <si>
    <t>Remaining Principal Balance (C$)</t>
  </si>
  <si>
    <t xml:space="preserve">99,999 and Below </t>
  </si>
  <si>
    <t>100,000 - 199,999</t>
  </si>
  <si>
    <t>200,000 - 299,999</t>
  </si>
  <si>
    <t>300,000 - 399,999</t>
  </si>
  <si>
    <t>400,000 - 499,999</t>
  </si>
  <si>
    <t>500,000 - 599,999</t>
  </si>
  <si>
    <t>600,000 - 699,999</t>
  </si>
  <si>
    <t>700,000 - 799,999</t>
  </si>
  <si>
    <t>800,000 - 899,999</t>
  </si>
  <si>
    <t>900,000 - 999,999</t>
  </si>
  <si>
    <t>1,000,000 - 1,499,999</t>
  </si>
  <si>
    <t>1,500,000 - 2,000,000</t>
  </si>
  <si>
    <t>2,000,000 - 3,000,000</t>
  </si>
  <si>
    <t>3,000,000 and Above</t>
  </si>
  <si>
    <t>Cover Pool - Property Type Distribution</t>
  </si>
  <si>
    <t>Property Type</t>
  </si>
  <si>
    <t>Condominium</t>
  </si>
  <si>
    <t>Multi-Residential</t>
  </si>
  <si>
    <t>Single Family</t>
  </si>
  <si>
    <t>Townhouse</t>
  </si>
  <si>
    <t>Note: Percentages and totals in the above tables may not add exactly due to rounding.</t>
  </si>
  <si>
    <r>
      <t xml:space="preserve">Cover Pool -  Indexed LTV and Delinquency Distribution by Province </t>
    </r>
    <r>
      <rPr>
        <b/>
        <vertAlign val="superscript"/>
        <sz val="14"/>
        <color indexed="9"/>
        <rFont val="Arial"/>
        <family val="2"/>
      </rPr>
      <t>(1)</t>
    </r>
  </si>
  <si>
    <t>Current and</t>
  </si>
  <si>
    <t>less than 30</t>
  </si>
  <si>
    <t>30 to 59</t>
  </si>
  <si>
    <t>60 to 89</t>
  </si>
  <si>
    <t>90 or more</t>
  </si>
  <si>
    <t>days past due</t>
  </si>
  <si>
    <t>20.01 - 25</t>
  </si>
  <si>
    <t>25.01 - 30</t>
  </si>
  <si>
    <t>30.01 - 35</t>
  </si>
  <si>
    <t>35.01 - 40</t>
  </si>
  <si>
    <t>40.01 - 45</t>
  </si>
  <si>
    <t>45.01 - 50</t>
  </si>
  <si>
    <t>50.01 - 55</t>
  </si>
  <si>
    <t>55.01 - 60</t>
  </si>
  <si>
    <t>60.01 - 65</t>
  </si>
  <si>
    <t>65.01 - 70</t>
  </si>
  <si>
    <t>70.01 - 75</t>
  </si>
  <si>
    <t>75.01 - 80</t>
  </si>
  <si>
    <t>Northwest Territories and Nunavut</t>
  </si>
  <si>
    <t>Nunavut</t>
  </si>
  <si>
    <r>
      <t xml:space="preserve">Cover Pool - Current LTV Distribution by Credit Score </t>
    </r>
    <r>
      <rPr>
        <b/>
        <vertAlign val="superscript"/>
        <sz val="14"/>
        <color indexed="9"/>
        <rFont val="Arial"/>
        <family val="2"/>
      </rPr>
      <t xml:space="preserve">(1) </t>
    </r>
  </si>
  <si>
    <t xml:space="preserve">Credit Scores </t>
  </si>
  <si>
    <t>&lt;600</t>
  </si>
  <si>
    <t>&gt;800</t>
  </si>
  <si>
    <r>
      <t xml:space="preserve">Appendix
</t>
    </r>
    <r>
      <rPr>
        <b/>
        <u/>
        <sz val="14"/>
        <color indexed="9"/>
        <rFont val="Arial"/>
        <family val="2"/>
      </rPr>
      <t>Indexation Methodology</t>
    </r>
  </si>
  <si>
    <t xml:space="preserve">Starting July 1, 2014, the Guarantor employs an indexation methodology that meets the requirements provided for in the CMHC Guide to determine indexed valuations for Properties relating to the Loans in the Portfolio (which methodology may be changed from time to time and will, at any time, be disclosed in the then-current Investor Report and each future Investor Report for periods from and after July 1, 2014, the “Indexation Methodology”) for purposes of the Asset Coverage Test, the Amortization Test and the Valuation Calculation as set forth in the Guarantor Agreement, and for all other purposes as required by the CMHC Guide.  Any update or other change to the Indexation Methodology must comply with the requirements of the CMHC Guide and will (i) require notice to CMHC and satisfaction of any other conditions specified by CMHC in relation thereto, (ii) if such update or other change constitutes a material amendment thereto, require satisfaction of the Rating Agency Condition, and (iii) if such update or other change is materially prejudicial to the Covered Bondholders, require the consent of the Bond Trustee.
Initially, the Indexation Methodology to be employed by the Guarantor will be based on (i) with respect to Properties located within the cities of Vancouver, Victoria, Calgary, Edmonton, Winnipeg, Ottawa-Gatineau, Hamilton, Toronto, Montreal, Quebec City and Halifax, data provided by Teranet through its House Price IndexTM (the “House Price Index”), and (ii) for Properties located in all other areas of Canada, a property value that is adjusted using the Teranet - National Bank Composite 11 House Price IndexTM (the “Composite 11 House Price Index”), which is calculated as a weighted average of the data for the  eleven cities included in the House Price Index.
The data derived by the House Price Index is based on a repeat sales method, which measures the change in price of certain residential properties within the related area based on at least two sales of each such property over time.  Such price change data is then used to formulate the House Price Index for the related area.  Details of the House Price Index and the Composite 11 House Price Index may be found at www.housepriceindex.ca.
Certain risks are associated with the use of composite indices and statistics including the House Price Index and the Composite 11 House Price Index, such as (i) the data provided with respect to larger geographical areas could mask localized price fluctuations, and (ii) data on the growth rate for each type of dwelling is not available because the data provided combines all dwelling types and, therefore, the data provided may not reflect price fluctuations for the different types of dwellings. Accordingly, no assurance can be given that the valuation of the Properties in the Portfolio using the Indexation Methodology will result in an accurate determination of the actual realizable value of a particular Property or of the Portfolio as a whole.  The Bank can give no assurance as to the accuracy of the information provided by the House Price Index or the Composite 11 House Price Index.
</t>
  </si>
  <si>
    <t>https://www.bmo.com/home/about/banking/investor-relations/fixed-income-investors/covered-bonds/registered-covered-bond#</t>
  </si>
  <si>
    <t>Y</t>
  </si>
  <si>
    <t>N</t>
  </si>
  <si>
    <t>https://coveredbondlabel.com</t>
  </si>
  <si>
    <t>Intra-group</t>
  </si>
  <si>
    <t>The Bank of New York Mellon, UBS AG, Computershare Investor Services</t>
  </si>
  <si>
    <t>1,000,000 and above</t>
  </si>
  <si>
    <t>99,999 and below</t>
  </si>
  <si>
    <t xml:space="preserve">
The National Actual OC (shown on OG.3.2.1) is defined as follows:
Issuers are required to confirm the required level of overcollaterlization through application of the Asset Coverage Test described below. 
In addition, issuers must confirm that the amount of cover pool collateral exceeds 103% of the Canadian dollar equivalent of the principal amount of covered bonds outstanding.  This level of collateralization (expressed as a percentage) is calculated as A/B
where, 
A = the lesser of (i) the total amount of the cover pool collateral; and (ii) the amount of cover pool collateral 
required to collateralize the Covered Bonds outstanding and ensure that the Asset Coverage Test is met, and
B = the Canadian Dollar Equivalent of the Outstanding Principal Amount of the Covered Bonds as calculated on the relevant Calculation Date. 
For the purposes of the foregoing calculation,  
(a)  only Loans owned by the Guarantor that meet the program eligibility criteria and are less than three months in arrears will be included and such Loans will be valued using their outstanding loan principal balance; 
(b)  any securities otherwise permitted by the program will be valued using their outstanding principal amount; 
Provided that, the “cover pool collateral” shall not include collateral delivered with respect to a covered bond hedge or any voluntary overcollateralization included in the cover pool in excess of the amount required to satisfy coverage tests prescribed by the registered covered bond program (including Asset Coverage Test).   See CMHC Covered Bond Guide Section 4.3.8 for complete definition. </t>
  </si>
  <si>
    <t xml:space="preserve">The Canadian covered bond legal framework mandates a legal minimum such that the cover pool assets available to collateralize covered bonds must exceed 103% of the Canadian dollar equivalent of principal amount of covered bonds outstanding under the program.   As such, the cover pool's OC must exceed 3%. In addition, issuers are required to specify a maximum value for the asset percentage that may be used to perform the Asset Coverage Test.
</t>
  </si>
  <si>
    <t>Registered issuers must adopt and disclose to investors minimum and maximum values for the asset percentage to be used to the perform the Asset Coverage Test.  The level of committed collateral in the cover pool at any time is determined by applying the actual asset percentage then in effect to perform the Asset Coverage Test.   The maximum Asset Percentage adopted by an issuer establishes the minimum level of collateralization that will be committed to its program.</t>
  </si>
  <si>
    <t>Per CMHC Guide, covered bonds may bear interest at any rate and any payment frequency.   Interest rate may be fixed or floating coupons.</t>
  </si>
  <si>
    <t xml:space="preserve">Maturity date of cover assets, consisting of residential mortgage loans, is bucketed based on the remaining term of the borrowers' contractual term, with no prepayment assumed.  </t>
  </si>
  <si>
    <t>Covered bonds may be of any term and have a fixed (hard bullet) or extendible (soft bullet) maturity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</si>
  <si>
    <t xml:space="preserve">LTV is the ratio of the outstanding balance of a Loan to the value of the Property securing that Loan. The maximum LTV at the time of transfer of a loan to the Guarantor is 80%.  </t>
  </si>
  <si>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</si>
  <si>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t>Effective July 1, 2014, Original Market Values must be indexed at least on a quarterly basis for the purposes of collateral valuation and OC calculation (with that portion of loans excess of the 80% maximum LTV prescribed disregarded for the purposes of the calculation).  The indexation methodology for a covered bond programme is disclosed to investors in the covered bond program prospectus and must accord with any regulatory requirement or supervisory guidelines registered issuer is subjected</t>
  </si>
  <si>
    <t xml:space="preserve">Effective July 1, 2014, property values for LTV must be indexed at least on a quarterly basis.  </t>
  </si>
  <si>
    <t xml:space="preserve">The Covered Bond portfolio consists of loans, secured by first lien uninsured mortgages, on residential property that is located in Canada and consists of not more than four residential units. </t>
  </si>
  <si>
    <t>The Guarantor of a covered bond program is required, at the time of each transfer of covered bond collateral to the Guarantor entity and each issuance of a series or tranche of covered bonds,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</si>
  <si>
    <t>Any loan that is three months or more in arrears</t>
  </si>
  <si>
    <t>Asset Coverage Test</t>
  </si>
  <si>
    <t>The Asset Coverage Test is calculated monthly to ensure that a minimum level of overcollateralisation is available for the covered bonds issued.
Asset Coverage Test = ACT Asset Value - ACT Liability Value;
ACT Asset Value = A + B + C + D + E - F, where 
A: Lower of (1) the sum of the LTV Adjusted Loan Balance of each Loan in the Portfolio, net of Adjustments; and (2) the sum of the Asset Percentage Adjusted Loan Balance of each Loan in the Portfolio, net of Adjustments
B: Principal receipts up to the related Calculation Date not otherwise applied on such Calculation Date
C: The aggregate Cash Capital Contributions made by Partners or proceeds advanced under the Intercompany Loan Agreement or proceeds from sale of Eligible Loans or other cash exclusive of Revenue Receipts up to the related Calculation Date
D: The outstanding principal amount of any Substitute Assets
E: The amount credited to the Reserve Fund balance and/or amount credited to the Pre-Maturity Liquidity Ledger, as applicable
F: The product of (1) the weighted average remaining maturity of all outstanding Covered Bonds (in years and, where less than a year, deemed to be a year); (2) the Principal Amount Outstanding of all Covered Bond; and (3) the Negative Carry Factor.</t>
  </si>
  <si>
    <t>The Valuation Calculation ("VC") is equal to the VC Asset Value (as defined below) minus the Canadian Dollar Equivalent of the Trading Value of the aggregate Principal Amount Outstanding of the Covered Bonds as calculated on the relevant Calculation Date. The results of the Valuation Calculation will be disclosed in the related Investor Report. 
VC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t>
  </si>
  <si>
    <t>NQQ6HPCNCCU6TUTQYE16</t>
  </si>
  <si>
    <t>ES7IP3U3RHIGC71XBU11</t>
  </si>
  <si>
    <t>549300FOILUVZ0QCR072</t>
  </si>
  <si>
    <t>549300G1CEVDWVMRLW77</t>
  </si>
  <si>
    <t>HPFHU0OQ28E4N0NFVK49,BFM8T61CT2L1QCEMIK50,549300GSGZTZD1FKV249</t>
  </si>
  <si>
    <t>Interest Rate</t>
  </si>
  <si>
    <t>Currency Rate</t>
  </si>
  <si>
    <t>(3)  Per OSFI’s letter dated May 23, 2019, the OSFI Covered Bond Ratio refers to total assets pledged for covered bonds issued to the market relative to total on-balance sheet assets. Total on-balance sheet assets as at July 31, 2022.</t>
  </si>
  <si>
    <t>The indexation methodology used to update the Original Market Value is based on (i) with respect to Properties located within the cities of Vancouver, Victoria, Calgary, Edmonton, Winnipeg, Ottawa-Gatineau, Hamilton, Toronto, Montreal, Québec City and Halifax, data provided by Teranet through its House Price IndexTM (the House Price Index), and (ii) for Properties located in all other areas of Canada, a property value that is adjusted using the Teranet – National Bank Composite 11 House Price IndexTM (the Composite 11 House Price Index) which is calculated as a weighted average of the data for the 11 cities included in the House Price Index. 
The data derived by the House Price Index is based on a repeat sales method, which measures the change in price of certain residential properties within the related area based on at least two sales of each such property over time. Such price change data is then used to formulate the House Price Index for the related area. Details of the House Price Index and the Composite 11 House Price Index may be found at www.housepriceindex.ca.</t>
  </si>
  <si>
    <t>Covered Bond shall be redeemed at its Final Redemption Amount specified in the applicable Final Terms in the Specified Currency on the Final Maturity Date.
If an Extended Due for Payment Date is specified in the applicable Final Terms Document or Pricing Supplement for a Series of Covered Bonds and the Issuer has failed to pay the Final Redemption Amount on the Final Maturity Date specified in the Final Terms Document or Pricing Supplement, and following service of a Notice to Pay on the Guarantor, the Guarantor has insufficient funds available under the Guarantee Priorities of Payments to pay the Guaranteed Amounts corresponding to the Final Redemption Amount in full in respect of the relevant Series of Covered Bonds, then payment of the unpaid portion of the Final Redemption Amount by the Guarantor under the Covered Bond Guarantee will be deferred until the Extended Due for Payment Date, provided that any amount representing the Final Redemption Amount due and remaining unpaid will be paid by the Guarantor to the extent it has sufficient funds available under the Guarantee Priorities of Payments on any Interest Payment Date thereafter up to (and including) the relevant Extended Due for Payment Date.</t>
  </si>
  <si>
    <t>(1) Present value of expected future cash flows of Loans using current market interest rates offered to BMO clients. The effective weighted average rate used for discounting is 5.25%.</t>
  </si>
  <si>
    <t>Reporting Date: 17/10/2022</t>
  </si>
  <si>
    <t>Cut-off Date: 30/9/2022</t>
  </si>
  <si>
    <r>
      <rPr>
        <vertAlign val="superscript"/>
        <sz val="12"/>
        <rFont val="Arial"/>
        <family val="2"/>
      </rPr>
      <t>(1)</t>
    </r>
    <r>
      <rPr>
        <sz val="12"/>
        <rFont val="Arial"/>
        <family val="2"/>
      </rPr>
      <t xml:space="preserve"> Includes cash settlement of $517,047,386 to occur on October 19, 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</si>
</sst>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6" formatCode="&quot;$&quot;#,##0;[Red]\-&quot;$&quot;#,##0"/>
    <numFmt numFmtId="42" formatCode="_-&quot;$&quot;* #,##0_-;\-&quot;$&quot;* #,##0_-;_-&quot;$&quot;* &quot;-&quot;_-;_-@_-"/>
    <numFmt numFmtId="44" formatCode="_-&quot;$&quot;* #,##0.00_-;\-&quot;$&quot;* #,##0.00_-;_-&quot;$&quot;* &quot;-&quot;??_-;_-@_-"/>
    <numFmt numFmtId="43" formatCode="_-* #,##0.00_-;\-* #,##0.00_-;_-* &quot;-&quot;??_-;_-@_-"/>
    <numFmt numFmtId="164" formatCode="_ * #,##0.00_ ;_ * \-#,##0.00_ ;_ * &quot;-&quot;??_ ;_ @_ "/>
    <numFmt numFmtId="165" formatCode="0.0%"/>
    <numFmt numFmtId="166" formatCode="#,##0.0"/>
    <numFmt numFmtId="167" formatCode="0.0"/>
    <numFmt numFmtId="168" formatCode="[$-1009]d\-mmm\-yy;@"/>
    <numFmt numFmtId="169" formatCode="&quot;$&quot;#,##0"/>
    <numFmt numFmtId="170" formatCode="[$-1009]mmmm\ d\,\ yyyy;@"/>
    <numFmt numFmtId="171" formatCode="_-[$€-2]\ * #,##0_-;\-[$€-2]\ * #,##0_-;_-[$€-2]\ * &quot;-&quot;??_-;_-@_-"/>
    <numFmt numFmtId="172" formatCode="#,##0.00000;[Red]\-#,##0.00000"/>
    <numFmt numFmtId="173" formatCode="0.000%"/>
    <numFmt numFmtId="174" formatCode="_-* #,##0_-;\-* #,##0_-;_-* &quot;-&quot;??_-;_-@_-"/>
    <numFmt numFmtId="175" formatCode="_-[$CAD]\ * #,##0_-;\-[$CAD]\ * #,##0_-;_-[$CAD]\ * &quot;-&quot;_-;_-@_-"/>
    <numFmt numFmtId="176" formatCode="_-[$£-809]* #,##0_-;\-[$£-809]* #,##0_-;_-[$£-809]* &quot;-&quot;_-;_-@_-"/>
    <numFmt numFmtId="177" formatCode="_-[$CHF]\ * #,##0_-;\-[$CHF]\ * #,##0_-;_-[$CHF]\ * &quot;-&quot;_-;_-@_-"/>
    <numFmt numFmtId="178" formatCode="_-[$AUD]\ * #,##0_-;\-[$AUD]\ * #,##0_-;_-[$AUD]\ * &quot;-&quot;_-;_-@_-"/>
    <numFmt numFmtId="179" formatCode="_-[$USD]\ * #,##0_-;\-[$USD]\ * #,##0_-;_-[$USD]\ * &quot;-&quot;_-;_-@_-"/>
    <numFmt numFmtId="180" formatCode="_(* #,##0.00_);_(* \(#,##0.00\);_(* &quot;-&quot;??_);_(@_)"/>
    <numFmt numFmtId="181" formatCode="_-&quot;£&quot;* #,##0.00_-;\-&quot;£&quot;* #,##0.00_-;_-&quot;£&quot;* &quot;-&quot;??_-;_-@_-"/>
    <numFmt numFmtId="182" formatCode="_-* #,##0.000000_-;\-* #,##0.000000_-;_-* &quot;-&quot;??_-;_-@_-"/>
    <numFmt numFmtId="183" formatCode="_-&quot;$&quot;* #,##0_-;\-&quot;$&quot;* #,##0_-;_-&quot;$&quot;* &quot;-&quot;??_-;_-@_-"/>
    <numFmt numFmtId="184" formatCode="_(&quot;$&quot;* #,##0.00_);_(&quot;$&quot;* \(#,##0.00\);_(&quot;$&quot;* &quot;-&quot;??_);_(@_)"/>
    <numFmt numFmtId="185" formatCode="0.0000%"/>
    <numFmt numFmtId="186" formatCode="_(* #,##0_);_(* \(#,##0\);_(* &quot;-&quot;_);_(@_)"/>
    <numFmt numFmtId="187" formatCode="_-* #,##0.0_-;\-* #,##0.0_-;_-* &quot;-&quot;??_-;_-@_-"/>
  </numFmts>
  <fonts count="90"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sz val="12"/>
      <name val="Arial"/>
      <family val="2"/>
    </font>
    <font>
      <b/>
      <sz val="20"/>
      <color indexed="23"/>
      <name val="Arial"/>
      <family val="2"/>
    </font>
    <font>
      <b/>
      <sz val="12"/>
      <name val="Arial"/>
      <family val="2"/>
    </font>
    <font>
      <b/>
      <sz val="14"/>
      <name val="Arial"/>
      <family val="2"/>
    </font>
    <font>
      <sz val="14"/>
      <name val="Arial"/>
      <family val="2"/>
    </font>
    <font>
      <i/>
      <sz val="12"/>
      <name val="Arial"/>
      <family val="2"/>
    </font>
    <font>
      <b/>
      <u/>
      <sz val="12"/>
      <name val="Arial"/>
      <family val="2"/>
    </font>
    <font>
      <b/>
      <sz val="14"/>
      <color indexed="9"/>
      <name val="Arial"/>
      <family val="2"/>
    </font>
    <font>
      <b/>
      <u/>
      <sz val="14"/>
      <name val="Arial"/>
      <family val="2"/>
    </font>
    <font>
      <b/>
      <u/>
      <vertAlign val="superscript"/>
      <sz val="14"/>
      <name val="Arial"/>
      <family val="2"/>
    </font>
    <font>
      <vertAlign val="superscript"/>
      <sz val="14"/>
      <name val="Arial"/>
      <family val="2"/>
    </font>
    <font>
      <sz val="13"/>
      <name val="Arial"/>
      <family val="2"/>
    </font>
    <font>
      <b/>
      <sz val="13"/>
      <name val="Arial"/>
      <family val="2"/>
    </font>
    <font>
      <b/>
      <vertAlign val="superscript"/>
      <sz val="13"/>
      <name val="Arial"/>
      <family val="2"/>
    </font>
    <font>
      <u/>
      <sz val="14"/>
      <name val="Arial"/>
      <family val="2"/>
    </font>
    <font>
      <u/>
      <sz val="12"/>
      <name val="Arial"/>
      <family val="2"/>
    </font>
    <font>
      <sz val="11"/>
      <name val="Arial"/>
      <family val="2"/>
    </font>
    <font>
      <b/>
      <vertAlign val="superscript"/>
      <sz val="14"/>
      <name val="Arial"/>
      <family val="2"/>
    </font>
    <font>
      <b/>
      <i/>
      <sz val="14"/>
      <color theme="1"/>
      <name val="Arial"/>
      <family val="2"/>
    </font>
    <font>
      <b/>
      <u/>
      <sz val="14"/>
      <color theme="1"/>
      <name val="Arial"/>
      <family val="2"/>
    </font>
    <font>
      <u/>
      <sz val="14"/>
      <color theme="1"/>
      <name val="Arial"/>
      <family val="2"/>
    </font>
    <font>
      <b/>
      <i/>
      <sz val="14"/>
      <name val="Arial"/>
      <family val="2"/>
    </font>
    <font>
      <strike/>
      <sz val="14"/>
      <name val="Arial"/>
      <family val="2"/>
    </font>
    <font>
      <u/>
      <vertAlign val="superscript"/>
      <sz val="14"/>
      <color indexed="8"/>
      <name val="Arial"/>
      <family val="2"/>
    </font>
    <font>
      <i/>
      <u/>
      <sz val="14"/>
      <name val="Arial"/>
      <family val="2"/>
    </font>
    <font>
      <vertAlign val="subscript"/>
      <sz val="13"/>
      <name val="Arial"/>
      <family val="2"/>
    </font>
    <font>
      <sz val="14"/>
      <color indexed="9"/>
      <name val="Arial"/>
      <family val="2"/>
    </font>
    <font>
      <sz val="16"/>
      <name val="Arial"/>
      <family val="2"/>
    </font>
    <font>
      <sz val="9"/>
      <name val="Arial"/>
      <family val="2"/>
    </font>
    <font>
      <b/>
      <sz val="14"/>
      <color indexed="12"/>
      <name val="Arial"/>
      <family val="2"/>
    </font>
    <font>
      <vertAlign val="superscript"/>
      <sz val="12"/>
      <name val="Arial"/>
      <family val="2"/>
    </font>
    <font>
      <sz val="14"/>
      <color theme="1"/>
      <name val="Arial"/>
      <family val="2"/>
    </font>
    <font>
      <b/>
      <sz val="14"/>
      <color theme="0"/>
      <name val="Arial"/>
      <family val="2"/>
    </font>
    <font>
      <b/>
      <u val="doubleAccounting"/>
      <sz val="14"/>
      <name val="Arial"/>
      <family val="2"/>
    </font>
    <font>
      <b/>
      <vertAlign val="superscript"/>
      <sz val="14"/>
      <color indexed="9"/>
      <name val="Arial"/>
      <family val="2"/>
    </font>
    <font>
      <i/>
      <sz val="14"/>
      <name val="Arial"/>
      <family val="2"/>
    </font>
    <font>
      <b/>
      <sz val="14"/>
      <color indexed="8"/>
      <name val="Arial"/>
      <family val="2"/>
    </font>
    <font>
      <b/>
      <u/>
      <sz val="14"/>
      <color indexed="9"/>
      <name val="Arial"/>
      <family val="2"/>
    </font>
    <font>
      <sz val="18"/>
      <name val="Arial"/>
      <family val="2"/>
    </font>
    <font>
      <b/>
      <i/>
      <sz val="11"/>
      <color rgb="FF0070C0"/>
      <name val="Calibri"/>
      <family val="2"/>
      <scheme val="minor"/>
    </font>
  </fonts>
  <fills count="11">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9"/>
        <bgColor indexed="64"/>
      </patternFill>
    </fill>
    <fill>
      <patternFill patternType="solid">
        <fgColor indexed="48"/>
        <bgColor indexed="64"/>
      </patternFill>
    </fill>
    <fill>
      <patternFill patternType="solid">
        <fgColor rgb="FFFFFF00"/>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right/>
      <top style="thin">
        <color indexed="64"/>
      </top>
      <bottom style="double">
        <color indexed="64"/>
      </bottom>
      <diagonal/>
    </border>
    <border>
      <left/>
      <right/>
      <top/>
      <bottom style="thin">
        <color indexed="64"/>
      </bottom>
      <diagonal/>
    </border>
  </borders>
  <cellStyleXfs count="14">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xf numFmtId="43" fontId="4" fillId="0" borderId="0" applyFont="0" applyFill="0" applyBorder="0" applyAlignment="0" applyProtection="0"/>
    <xf numFmtId="44" fontId="4" fillId="0" borderId="0" applyFont="0" applyFill="0" applyBorder="0" applyAlignment="0" applyProtection="0"/>
    <xf numFmtId="43" fontId="28" fillId="0" borderId="0" applyFont="0" applyFill="0" applyBorder="0" applyAlignment="0" applyProtection="0"/>
    <xf numFmtId="9" fontId="28" fillId="0" borderId="0" applyFont="0" applyFill="0" applyBorder="0" applyAlignment="0" applyProtection="0"/>
    <xf numFmtId="44" fontId="28" fillId="0" borderId="0" applyFont="0" applyFill="0" applyBorder="0" applyAlignment="0" applyProtection="0"/>
  </cellStyleXfs>
  <cellXfs count="821">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0" fillId="0" borderId="0" xfId="0" applyFont="1" applyBorder="1"/>
    <xf numFmtId="0" fontId="0" fillId="0" borderId="0" xfId="0" applyFont="1" applyFill="1" applyBorder="1"/>
    <xf numFmtId="0" fontId="7" fillId="0" borderId="0" xfId="0" applyFont="1" applyFill="1" applyBorder="1"/>
    <xf numFmtId="0" fontId="7" fillId="0" borderId="5" xfId="0" applyFont="1" applyFill="1" applyBorder="1"/>
    <xf numFmtId="0" fontId="0" fillId="0" borderId="4" xfId="0" applyFont="1" applyBorder="1"/>
    <xf numFmtId="0" fontId="0" fillId="0" borderId="5" xfId="0" applyFont="1" applyBorder="1"/>
    <xf numFmtId="0" fontId="13" fillId="0" borderId="0" xfId="0" applyFont="1" applyFill="1" applyBorder="1"/>
    <xf numFmtId="0" fontId="0" fillId="0" borderId="0" xfId="0" applyFont="1" applyFill="1"/>
    <xf numFmtId="0" fontId="7" fillId="0" borderId="4" xfId="0" applyFont="1" applyFill="1" applyBorder="1"/>
    <xf numFmtId="0" fontId="10" fillId="0" borderId="0" xfId="0" applyFont="1" applyFill="1" applyBorder="1" applyAlignment="1">
      <alignment horizontal="center"/>
    </xf>
    <xf numFmtId="0" fontId="0" fillId="0" borderId="7" xfId="0" applyFont="1" applyFill="1" applyBorder="1"/>
    <xf numFmtId="0" fontId="0" fillId="0" borderId="7" xfId="0" applyFont="1" applyBorder="1"/>
    <xf numFmtId="0" fontId="3" fillId="0" borderId="0" xfId="0" applyFont="1" applyBorder="1"/>
    <xf numFmtId="0" fontId="7" fillId="0" borderId="0" xfId="0" quotePrefix="1" applyFont="1" applyBorder="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Border="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Fill="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3"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16" fillId="0" borderId="0" xfId="0" applyFont="1" applyAlignment="1"/>
    <xf numFmtId="0" fontId="0" fillId="0" borderId="0" xfId="0" applyAlignment="1"/>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16" fillId="0" borderId="13" xfId="0" applyFont="1" applyBorder="1" applyAlignment="1">
      <alignment horizontal="center" vertical="center"/>
    </xf>
    <xf numFmtId="0" fontId="2" fillId="0" borderId="13" xfId="0" applyFont="1" applyFill="1" applyBorder="1" applyAlignment="1">
      <alignment vertical="center" wrapText="1"/>
    </xf>
    <xf numFmtId="0" fontId="16" fillId="0" borderId="0" xfId="0" applyFont="1" applyFill="1"/>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23" fillId="6" borderId="0" xfId="0" applyFont="1" applyFill="1" applyBorder="1" applyAlignment="1">
      <alignment horizontal="center" vertical="center" wrapText="1"/>
    </xf>
    <xf numFmtId="0" fontId="20" fillId="6" borderId="0" xfId="0" quotePrefix="1"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Fill="1" applyBorder="1" applyAlignment="1">
      <alignment horizontal="right" vertical="center" wrapText="1"/>
    </xf>
    <xf numFmtId="0" fontId="26" fillId="0"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8"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4"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14" fillId="0" borderId="0" xfId="2" applyFill="1" applyBorder="1" applyAlignment="1">
      <alignment horizontal="center" vertical="center" wrapText="1"/>
    </xf>
    <xf numFmtId="0" fontId="31" fillId="0" borderId="0"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6"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22"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36" fillId="0" borderId="0" xfId="0" applyFont="1" applyFill="1" applyAlignment="1">
      <alignment wrapText="1"/>
    </xf>
    <xf numFmtId="0" fontId="39" fillId="0" borderId="0" xfId="0" applyFont="1" applyFill="1" applyAlignment="1">
      <alignment wrapText="1"/>
    </xf>
    <xf numFmtId="0" fontId="23" fillId="6" borderId="0" xfId="0" quotePrefix="1" applyFont="1" applyFill="1" applyBorder="1" applyAlignment="1">
      <alignment horizontal="center" vertical="center" wrapText="1"/>
    </xf>
    <xf numFmtId="14" fontId="43" fillId="0" borderId="0" xfId="0" applyNumberFormat="1" applyFont="1" applyFill="1" applyBorder="1" applyAlignment="1">
      <alignment horizontal="center" vertical="center" wrapText="1"/>
    </xf>
    <xf numFmtId="0" fontId="23" fillId="0" borderId="0" xfId="0" quotePrefix="1" applyFont="1" applyFill="1" applyBorder="1" applyAlignment="1">
      <alignment horizontal="left" vertical="center" wrapText="1"/>
    </xf>
    <xf numFmtId="0" fontId="23"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18" fillId="0" borderId="0" xfId="0" applyFont="1" applyFill="1" applyBorder="1" applyAlignment="1" applyProtection="1">
      <alignment vertical="center" wrapText="1"/>
    </xf>
    <xf numFmtId="0" fontId="18"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8" fillId="2" borderId="16"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0"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2" fillId="6" borderId="0"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Border="1" applyAlignment="1" applyProtection="1">
      <alignment horizontal="center" vertical="center" wrapText="1"/>
    </xf>
    <xf numFmtId="0" fontId="19"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6"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20" fillId="6" borderId="0" xfId="0" applyFont="1" applyFill="1" applyBorder="1" applyAlignment="1" applyProtection="1">
      <alignment horizontal="center" vertical="center" wrapText="1"/>
    </xf>
    <xf numFmtId="165" fontId="20" fillId="6" borderId="0" xfId="1" applyNumberFormat="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4" fillId="0" borderId="0" xfId="0" quotePrefix="1" applyNumberFormat="1" applyFont="1" applyFill="1" applyBorder="1" applyAlignment="1">
      <alignment horizontal="right" vertical="center" wrapText="1"/>
    </xf>
    <xf numFmtId="167" fontId="23"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6"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0" fontId="20" fillId="5"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23"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165" fontId="0" fillId="0" borderId="0" xfId="0" applyNumberFormat="1" applyAlignment="1">
      <alignment horizontal="center" vertical="center"/>
    </xf>
    <xf numFmtId="0" fontId="0" fillId="0" borderId="20" xfId="0" applyBorder="1"/>
    <xf numFmtId="0" fontId="0" fillId="0" borderId="22"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14" xfId="0" applyBorder="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4" fillId="0" borderId="28" xfId="2" applyBorder="1" applyAlignment="1" applyProtection="1">
      <alignment vertical="center" wrapText="1"/>
      <protection locked="0"/>
    </xf>
    <xf numFmtId="0" fontId="14" fillId="0" borderId="0" xfId="2" applyAlignment="1">
      <alignment vertical="center" wrapText="1"/>
    </xf>
    <xf numFmtId="0" fontId="18" fillId="0" borderId="0" xfId="0" applyFont="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18" fillId="2" borderId="0" xfId="0" applyFont="1" applyFill="1" applyAlignment="1">
      <alignment horizontal="center" vertical="center" wrapText="1"/>
    </xf>
    <xf numFmtId="0" fontId="23"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4" fillId="0" borderId="0" xfId="0" applyFont="1" applyAlignment="1">
      <alignment horizontal="center" vertical="center" wrapText="1"/>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4"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32" fillId="0" borderId="0" xfId="0" applyFont="1" applyAlignment="1">
      <alignment horizontal="center" vertical="center" wrapText="1"/>
    </xf>
    <xf numFmtId="165" fontId="32"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4" fillId="0" borderId="0" xfId="1" applyFont="1" applyAlignment="1">
      <alignment horizontal="center" vertical="center" wrapText="1"/>
    </xf>
    <xf numFmtId="0" fontId="23" fillId="5" borderId="0" xfId="0" applyFont="1" applyFill="1" applyAlignment="1">
      <alignment horizontal="center" vertical="center" wrapText="1"/>
    </xf>
    <xf numFmtId="0" fontId="19" fillId="5" borderId="0" xfId="0" applyFont="1" applyFill="1" applyAlignment="1">
      <alignment horizontal="center" vertical="center" wrapText="1"/>
    </xf>
    <xf numFmtId="0" fontId="20"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26" fillId="0" borderId="0" xfId="0" applyFont="1" applyAlignment="1">
      <alignment horizontal="center" vertical="center" wrapText="1"/>
    </xf>
    <xf numFmtId="0" fontId="18" fillId="2" borderId="0" xfId="0" applyFont="1" applyFill="1" applyBorder="1" applyAlignment="1">
      <alignment horizontal="center" vertical="center" wrapText="1"/>
    </xf>
    <xf numFmtId="0" fontId="23" fillId="6" borderId="0" xfId="0" quotePrefix="1" applyFont="1" applyFill="1" applyBorder="1" applyAlignment="1" applyProtection="1">
      <alignment horizontal="center"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14" fillId="0" borderId="22" xfId="2" quotePrefix="1" applyFill="1" applyBorder="1" applyAlignment="1">
      <alignment horizontal="center" vertical="center" wrapText="1"/>
    </xf>
    <xf numFmtId="0" fontId="2" fillId="0" borderId="23" xfId="0" applyFont="1" applyFill="1" applyBorder="1" applyAlignment="1">
      <alignment horizontal="center" vertical="center" wrapText="1"/>
    </xf>
    <xf numFmtId="0" fontId="6" fillId="0" borderId="0" xfId="2" applyFont="1" applyAlignment="1"/>
    <xf numFmtId="0" fontId="18"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6" fillId="0"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horizontal="right" vertical="center" wrapText="1"/>
      <protection locked="0"/>
    </xf>
    <xf numFmtId="0" fontId="24"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23"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165" fontId="0" fillId="0" borderId="0" xfId="0" applyNumberFormat="1" applyFill="1" applyAlignment="1">
      <alignment horizontal="center" vertical="center" wrapText="1"/>
    </xf>
    <xf numFmtId="0" fontId="0" fillId="0" borderId="1" xfId="0" applyFont="1" applyBorder="1"/>
    <xf numFmtId="0" fontId="0" fillId="0" borderId="2" xfId="0" applyFont="1" applyBorder="1"/>
    <xf numFmtId="0" fontId="0" fillId="0" borderId="3" xfId="0" applyFont="1" applyBorder="1"/>
    <xf numFmtId="0" fontId="0" fillId="0" borderId="6" xfId="0" applyFont="1" applyBorder="1"/>
    <xf numFmtId="0" fontId="0" fillId="0" borderId="8" xfId="0" applyFont="1" applyBorder="1"/>
    <xf numFmtId="0" fontId="8" fillId="0" borderId="0" xfId="0" applyFont="1" applyBorder="1"/>
    <xf numFmtId="0" fontId="17" fillId="0" borderId="0" xfId="0" applyFont="1" applyBorder="1" applyAlignment="1">
      <alignment horizontal="left" vertical="center" indent="1"/>
    </xf>
    <xf numFmtId="0" fontId="2" fillId="0" borderId="0" xfId="0" quotePrefix="1" applyFont="1" applyFill="1" applyAlignment="1" applyProtection="1">
      <alignment horizontal="center" vertical="center" wrapText="1"/>
      <protection locked="0"/>
    </xf>
    <xf numFmtId="0" fontId="2" fillId="0" borderId="15" xfId="0" applyFont="1" applyFill="1" applyBorder="1" applyAlignment="1" applyProtection="1">
      <alignment horizontal="center" vertical="center" wrapText="1"/>
      <protection locked="0"/>
    </xf>
    <xf numFmtId="0" fontId="0" fillId="0" borderId="0" xfId="0" quotePrefix="1" applyFont="1" applyFill="1" applyBorder="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0" fillId="0" borderId="0" xfId="0"/>
    <xf numFmtId="0" fontId="2" fillId="0" borderId="0" xfId="0" applyFont="1" applyFill="1" applyBorder="1" applyAlignment="1">
      <alignment horizontal="center" vertical="center" wrapText="1"/>
    </xf>
    <xf numFmtId="0" fontId="26"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5" fontId="2" fillId="0" borderId="0" xfId="0" quotePrefix="1" applyNumberFormat="1" applyFont="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Fill="1" applyAlignment="1">
      <alignment horizontal="center" vertical="center" wrapText="1"/>
    </xf>
    <xf numFmtId="0" fontId="45" fillId="0" borderId="0" xfId="0" applyFont="1" applyFill="1" applyBorder="1" applyAlignment="1">
      <alignment horizontal="center" vertical="center"/>
    </xf>
    <xf numFmtId="0" fontId="14" fillId="0" borderId="17" xfId="2" quotePrefix="1" applyFont="1" applyFill="1" applyBorder="1" applyAlignment="1">
      <alignment horizontal="center" vertical="center" wrapText="1"/>
    </xf>
    <xf numFmtId="0" fontId="25" fillId="0" borderId="0" xfId="2" applyFont="1" applyFill="1" applyBorder="1" applyAlignment="1">
      <alignment horizontal="center" vertical="center" wrapText="1"/>
    </xf>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4" fillId="0" borderId="0" xfId="2" applyFill="1" applyAlignment="1">
      <alignment horizontal="center"/>
    </xf>
    <xf numFmtId="0" fontId="45" fillId="0" borderId="0" xfId="0" applyFont="1" applyFill="1" applyBorder="1" applyAlignment="1" applyProtection="1">
      <alignment horizontal="center" vertical="center"/>
    </xf>
    <xf numFmtId="0" fontId="22" fillId="0" borderId="0" xfId="0" applyFont="1" applyFill="1" applyAlignment="1">
      <alignment horizontal="center" vertical="center" wrapText="1"/>
    </xf>
    <xf numFmtId="165" fontId="2" fillId="0" borderId="0" xfId="0" applyNumberFormat="1" applyFont="1" applyFill="1" applyAlignment="1">
      <alignment horizontal="center" vertical="center" wrapText="1"/>
    </xf>
    <xf numFmtId="165" fontId="2" fillId="0" borderId="0" xfId="1" applyNumberFormat="1" applyFont="1" applyFill="1" applyAlignment="1" applyProtection="1">
      <alignment horizontal="center" vertical="center" wrapText="1"/>
      <protection locked="0"/>
    </xf>
    <xf numFmtId="0" fontId="0" fillId="0" borderId="0" xfId="0" quotePrefix="1" applyFill="1" applyAlignment="1">
      <alignment horizontal="center"/>
    </xf>
    <xf numFmtId="166" fontId="2" fillId="0" borderId="0" xfId="0" applyNumberFormat="1" applyFont="1" applyFill="1" applyAlignment="1">
      <alignment horizontal="center" vertical="center" wrapText="1"/>
    </xf>
    <xf numFmtId="3" fontId="2" fillId="0" borderId="0" xfId="0" applyNumberFormat="1" applyFont="1" applyFill="1" applyAlignment="1">
      <alignment horizontal="center" vertical="center" wrapText="1"/>
    </xf>
    <xf numFmtId="166" fontId="2" fillId="0" borderId="0" xfId="0" applyNumberFormat="1"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0" fillId="0" borderId="0" xfId="0" applyFill="1" applyAlignment="1" applyProtection="1">
      <alignment horizontal="center" vertical="center" wrapText="1"/>
      <protection locked="0"/>
    </xf>
    <xf numFmtId="0" fontId="20" fillId="6" borderId="0" xfId="0" applyFont="1" applyFill="1" applyBorder="1" applyAlignment="1">
      <alignment horizontal="center" vertical="center" wrapText="1"/>
    </xf>
    <xf numFmtId="0" fontId="45" fillId="0" borderId="0" xfId="0" applyFont="1" applyFill="1" applyAlignment="1">
      <alignment horizontal="center" vertical="center"/>
    </xf>
    <xf numFmtId="0" fontId="2" fillId="0" borderId="0" xfId="0" quotePrefix="1" applyFont="1" applyFill="1" applyAlignment="1" applyProtection="1">
      <alignment horizontal="center" vertical="center" wrapText="1"/>
    </xf>
    <xf numFmtId="0" fontId="2" fillId="0" borderId="0" xfId="0" applyFont="1" applyAlignment="1" applyProtection="1">
      <alignment horizontal="center" vertical="center" wrapText="1"/>
      <protection locked="0"/>
    </xf>
    <xf numFmtId="0" fontId="0" fillId="0" borderId="0" xfId="0" applyProtection="1">
      <protection locked="0"/>
    </xf>
    <xf numFmtId="0" fontId="20" fillId="0" borderId="0" xfId="0" quotePrefix="1" applyFont="1" applyFill="1" applyBorder="1" applyAlignment="1" applyProtection="1">
      <alignment horizontal="center" vertical="center" wrapText="1"/>
      <protection locked="0"/>
    </xf>
    <xf numFmtId="0" fontId="23" fillId="0" borderId="0" xfId="0" quotePrefix="1" applyFont="1" applyFill="1" applyBorder="1" applyAlignment="1" applyProtection="1">
      <alignment horizontal="center" vertical="center" wrapText="1"/>
      <protection locked="0"/>
    </xf>
    <xf numFmtId="0" fontId="0" fillId="0" borderId="0" xfId="0" applyFont="1" applyProtection="1">
      <protection locked="0"/>
    </xf>
    <xf numFmtId="0" fontId="11" fillId="0" borderId="0" xfId="0" applyFont="1" applyAlignment="1">
      <alignment horizontal="center" vertical="center"/>
    </xf>
    <xf numFmtId="0" fontId="12" fillId="0" borderId="0" xfId="0" applyFont="1" applyAlignment="1">
      <alignment horizontal="center" vertical="center"/>
    </xf>
    <xf numFmtId="0" fontId="50" fillId="8" borderId="0" xfId="4" applyFont="1" applyFill="1"/>
    <xf numFmtId="165" fontId="50" fillId="8" borderId="0" xfId="1" applyNumberFormat="1" applyFont="1" applyFill="1" applyBorder="1" applyAlignment="1">
      <alignment horizontal="center"/>
    </xf>
    <xf numFmtId="0" fontId="50" fillId="8" borderId="0" xfId="4" applyFont="1" applyFill="1" applyAlignment="1">
      <alignment horizontal="center"/>
    </xf>
    <xf numFmtId="0" fontId="28" fillId="4" borderId="0" xfId="4" applyFill="1"/>
    <xf numFmtId="3" fontId="28" fillId="4" borderId="0" xfId="4" applyNumberFormat="1" applyFill="1"/>
    <xf numFmtId="0" fontId="28" fillId="4" borderId="0" xfId="4" applyFill="1" applyAlignment="1">
      <alignment horizontal="center"/>
    </xf>
    <xf numFmtId="0" fontId="52" fillId="8" borderId="0" xfId="4" applyFont="1" applyFill="1"/>
    <xf numFmtId="165" fontId="50" fillId="8" borderId="0" xfId="1" applyNumberFormat="1" applyFont="1" applyFill="1" applyBorder="1" applyAlignment="1"/>
    <xf numFmtId="0" fontId="28" fillId="8" borderId="0" xfId="4" applyFill="1"/>
    <xf numFmtId="0" fontId="53" fillId="8" borderId="0" xfId="4" applyFont="1" applyFill="1"/>
    <xf numFmtId="168" fontId="54" fillId="0" borderId="0" xfId="4" applyNumberFormat="1" applyFont="1" applyAlignment="1">
      <alignment horizontal="left"/>
    </xf>
    <xf numFmtId="0" fontId="52" fillId="8" borderId="0" xfId="4" applyFont="1" applyFill="1" applyAlignment="1">
      <alignment vertical="center"/>
    </xf>
    <xf numFmtId="165" fontId="50" fillId="8" borderId="0" xfId="1" applyNumberFormat="1" applyFont="1" applyFill="1" applyBorder="1" applyAlignment="1">
      <alignment vertical="center"/>
    </xf>
    <xf numFmtId="0" fontId="28" fillId="8" borderId="0" xfId="4" applyFill="1" applyAlignment="1">
      <alignment vertical="center"/>
    </xf>
    <xf numFmtId="0" fontId="53" fillId="8" borderId="0" xfId="4" applyFont="1" applyFill="1" applyAlignment="1">
      <alignment vertical="center"/>
    </xf>
    <xf numFmtId="168" fontId="54" fillId="0" borderId="0" xfId="4" applyNumberFormat="1" applyFont="1" applyAlignment="1">
      <alignment horizontal="left" vertical="center"/>
    </xf>
    <xf numFmtId="0" fontId="50" fillId="8" borderId="0" xfId="4" applyFont="1" applyFill="1" applyAlignment="1">
      <alignment vertical="center"/>
    </xf>
    <xf numFmtId="0" fontId="28" fillId="4" borderId="0" xfId="4" applyFill="1" applyAlignment="1">
      <alignment vertical="center"/>
    </xf>
    <xf numFmtId="3" fontId="28" fillId="4" borderId="0" xfId="4" applyNumberFormat="1" applyFill="1" applyAlignment="1">
      <alignment vertical="center"/>
    </xf>
    <xf numFmtId="0" fontId="55" fillId="8" borderId="0" xfId="4" applyFont="1" applyFill="1" applyAlignment="1">
      <alignment vertical="justify" wrapText="1"/>
    </xf>
    <xf numFmtId="0" fontId="56" fillId="8" borderId="0" xfId="4" applyFont="1" applyFill="1"/>
    <xf numFmtId="0" fontId="57" fillId="9" borderId="0" xfId="4" applyFont="1" applyFill="1"/>
    <xf numFmtId="0" fontId="52" fillId="9" borderId="0" xfId="4" applyFont="1" applyFill="1"/>
    <xf numFmtId="0" fontId="52" fillId="9" borderId="0" xfId="4" applyFont="1" applyFill="1" applyAlignment="1">
      <alignment wrapText="1"/>
    </xf>
    <xf numFmtId="0" fontId="50" fillId="9" borderId="0" xfId="4" applyFont="1" applyFill="1"/>
    <xf numFmtId="0" fontId="50" fillId="8" borderId="0" xfId="4" applyFont="1" applyFill="1" applyAlignment="1">
      <alignment wrapText="1"/>
    </xf>
    <xf numFmtId="0" fontId="58" fillId="8" borderId="0" xfId="4" applyFont="1" applyFill="1" applyAlignment="1">
      <alignment vertical="center"/>
    </xf>
    <xf numFmtId="165" fontId="50" fillId="8" borderId="0" xfId="1" applyNumberFormat="1" applyFont="1" applyFill="1" applyBorder="1" applyAlignment="1">
      <alignment horizontal="center" vertical="center"/>
    </xf>
    <xf numFmtId="0" fontId="58" fillId="8" borderId="0" xfId="4" applyFont="1" applyFill="1" applyAlignment="1">
      <alignment horizontal="center" vertical="center" wrapText="1"/>
    </xf>
    <xf numFmtId="0" fontId="54" fillId="8" borderId="0" xfId="4" applyFont="1" applyFill="1" applyAlignment="1">
      <alignment vertical="center" wrapText="1"/>
    </xf>
    <xf numFmtId="0" fontId="58" fillId="8" borderId="0" xfId="4" applyFont="1" applyFill="1" applyAlignment="1">
      <alignment horizontal="center" vertical="center"/>
    </xf>
    <xf numFmtId="0" fontId="58" fillId="0" borderId="0" xfId="4" applyFont="1" applyAlignment="1">
      <alignment horizontal="center" vertical="center"/>
    </xf>
    <xf numFmtId="0" fontId="54" fillId="8" borderId="0" xfId="4" applyFont="1" applyFill="1"/>
    <xf numFmtId="6" fontId="50" fillId="8" borderId="0" xfId="4" applyNumberFormat="1" applyFont="1" applyFill="1" applyAlignment="1">
      <alignment horizontal="center" wrapText="1"/>
    </xf>
    <xf numFmtId="6" fontId="54" fillId="8" borderId="0" xfId="4" applyNumberFormat="1" applyFont="1" applyFill="1" applyAlignment="1">
      <alignment horizontal="center" wrapText="1"/>
    </xf>
    <xf numFmtId="170" fontId="50" fillId="8" borderId="0" xfId="4" applyNumberFormat="1" applyFont="1" applyFill="1" applyAlignment="1">
      <alignment horizontal="center" wrapText="1"/>
    </xf>
    <xf numFmtId="0" fontId="54" fillId="8" borderId="0" xfId="4" applyFont="1" applyFill="1" applyAlignment="1">
      <alignment horizontal="left"/>
    </xf>
    <xf numFmtId="0" fontId="54" fillId="4" borderId="0" xfId="4" applyFont="1" applyFill="1" applyAlignment="1">
      <alignment horizontal="center"/>
    </xf>
    <xf numFmtId="171" fontId="54" fillId="8" borderId="0" xfId="9" applyNumberFormat="1" applyFont="1" applyFill="1" applyBorder="1" applyAlignment="1">
      <alignment horizontal="left" wrapText="1"/>
    </xf>
    <xf numFmtId="172" fontId="54" fillId="8" borderId="0" xfId="4" applyNumberFormat="1" applyFont="1" applyFill="1" applyAlignment="1">
      <alignment horizontal="center" wrapText="1"/>
    </xf>
    <xf numFmtId="42" fontId="54" fillId="8" borderId="0" xfId="9" applyNumberFormat="1" applyFont="1" applyFill="1" applyAlignment="1">
      <alignment horizontal="left"/>
    </xf>
    <xf numFmtId="0" fontId="54" fillId="8" borderId="0" xfId="4" applyFont="1" applyFill="1" applyAlignment="1">
      <alignment horizontal="center" wrapText="1"/>
    </xf>
    <xf numFmtId="170" fontId="54" fillId="8" borderId="0" xfId="4" applyNumberFormat="1" applyFont="1" applyFill="1" applyAlignment="1">
      <alignment horizontal="center" wrapText="1"/>
    </xf>
    <xf numFmtId="173" fontId="54" fillId="4" borderId="0" xfId="1" applyNumberFormat="1" applyFont="1" applyFill="1" applyAlignment="1">
      <alignment horizontal="center"/>
    </xf>
    <xf numFmtId="174" fontId="54" fillId="4" borderId="0" xfId="9" applyNumberFormat="1" applyFont="1" applyFill="1" applyAlignment="1">
      <alignment horizontal="center"/>
    </xf>
    <xf numFmtId="42" fontId="54" fillId="4" borderId="0" xfId="4" applyNumberFormat="1" applyFont="1" applyFill="1" applyAlignment="1">
      <alignment horizontal="center"/>
    </xf>
    <xf numFmtId="171" fontId="54" fillId="8" borderId="0" xfId="11" applyNumberFormat="1" applyFont="1" applyFill="1" applyBorder="1" applyAlignment="1">
      <alignment horizontal="left" wrapText="1"/>
    </xf>
    <xf numFmtId="43" fontId="2" fillId="0" borderId="0" xfId="9" applyFont="1"/>
    <xf numFmtId="175" fontId="54" fillId="8" borderId="0" xfId="11" applyNumberFormat="1" applyFont="1" applyFill="1" applyBorder="1" applyAlignment="1">
      <alignment horizontal="left" wrapText="1"/>
    </xf>
    <xf numFmtId="9" fontId="54" fillId="4" borderId="0" xfId="1" applyFont="1" applyFill="1" applyAlignment="1">
      <alignment horizontal="center"/>
    </xf>
    <xf numFmtId="0" fontId="54" fillId="0" borderId="0" xfId="4" applyFont="1" applyAlignment="1">
      <alignment horizontal="left"/>
    </xf>
    <xf numFmtId="0" fontId="54" fillId="0" borderId="0" xfId="4" applyFont="1" applyAlignment="1">
      <alignment horizontal="center"/>
    </xf>
    <xf numFmtId="176" fontId="54" fillId="0" borderId="0" xfId="11" applyNumberFormat="1" applyFont="1" applyFill="1" applyBorder="1" applyAlignment="1">
      <alignment horizontal="left" wrapText="1"/>
    </xf>
    <xf numFmtId="171" fontId="54" fillId="0" borderId="0" xfId="9" applyNumberFormat="1" applyFont="1" applyFill="1" applyBorder="1" applyAlignment="1">
      <alignment horizontal="left" wrapText="1"/>
    </xf>
    <xf numFmtId="172" fontId="54" fillId="0" borderId="0" xfId="4" applyNumberFormat="1" applyFont="1" applyAlignment="1">
      <alignment horizontal="center" wrapText="1"/>
    </xf>
    <xf numFmtId="42" fontId="54" fillId="0" borderId="0" xfId="9" applyNumberFormat="1" applyFont="1" applyFill="1" applyAlignment="1">
      <alignment horizontal="left"/>
    </xf>
    <xf numFmtId="0" fontId="54" fillId="0" borderId="0" xfId="4" applyFont="1" applyAlignment="1">
      <alignment horizontal="center" wrapText="1"/>
    </xf>
    <xf numFmtId="170" fontId="54" fillId="0" borderId="0" xfId="4" applyNumberFormat="1" applyFont="1" applyAlignment="1">
      <alignment horizontal="center" wrapText="1"/>
    </xf>
    <xf numFmtId="171" fontId="54" fillId="0" borderId="0" xfId="11" applyNumberFormat="1" applyFont="1" applyFill="1" applyBorder="1" applyAlignment="1">
      <alignment horizontal="left" wrapText="1"/>
    </xf>
    <xf numFmtId="174" fontId="54" fillId="4" borderId="0" xfId="9" applyNumberFormat="1" applyFont="1" applyFill="1" applyAlignment="1">
      <alignment horizontal="left"/>
    </xf>
    <xf numFmtId="175" fontId="54" fillId="0" borderId="0" xfId="11" applyNumberFormat="1" applyFont="1" applyFill="1" applyBorder="1" applyAlignment="1">
      <alignment horizontal="left" wrapText="1"/>
    </xf>
    <xf numFmtId="173" fontId="54" fillId="0" borderId="0" xfId="1" applyNumberFormat="1" applyFont="1" applyFill="1" applyAlignment="1">
      <alignment horizontal="center"/>
    </xf>
    <xf numFmtId="174" fontId="54" fillId="0" borderId="0" xfId="9" applyNumberFormat="1" applyFont="1" applyFill="1" applyAlignment="1">
      <alignment horizontal="left"/>
    </xf>
    <xf numFmtId="174" fontId="54" fillId="0" borderId="0" xfId="9" applyNumberFormat="1" applyFont="1" applyFill="1" applyAlignment="1">
      <alignment horizontal="center"/>
    </xf>
    <xf numFmtId="42" fontId="54" fillId="0" borderId="0" xfId="4" applyNumberFormat="1" applyFont="1" applyAlignment="1">
      <alignment horizontal="center"/>
    </xf>
    <xf numFmtId="0" fontId="28" fillId="0" borderId="0" xfId="4" applyAlignment="1">
      <alignment horizontal="center"/>
    </xf>
    <xf numFmtId="42" fontId="28" fillId="0" borderId="0" xfId="4" applyNumberFormat="1" applyAlignment="1">
      <alignment horizontal="center"/>
    </xf>
    <xf numFmtId="42" fontId="54" fillId="0" borderId="33" xfId="9" applyNumberFormat="1" applyFont="1" applyFill="1" applyBorder="1" applyAlignment="1">
      <alignment horizontal="left"/>
    </xf>
    <xf numFmtId="177" fontId="54" fillId="0" borderId="0" xfId="11" applyNumberFormat="1" applyFont="1" applyFill="1" applyBorder="1" applyAlignment="1">
      <alignment horizontal="left" wrapText="1"/>
    </xf>
    <xf numFmtId="175" fontId="54" fillId="0" borderId="0" xfId="9" applyNumberFormat="1" applyFont="1" applyFill="1" applyBorder="1" applyAlignment="1">
      <alignment horizontal="left" wrapText="1"/>
    </xf>
    <xf numFmtId="9" fontId="54" fillId="0" borderId="0" xfId="1" applyFont="1" applyFill="1" applyAlignment="1">
      <alignment horizontal="center"/>
    </xf>
    <xf numFmtId="0" fontId="61" fillId="0" borderId="0" xfId="4" applyFont="1" applyAlignment="1">
      <alignment horizontal="left"/>
    </xf>
    <xf numFmtId="178" fontId="54" fillId="0" borderId="0" xfId="11" applyNumberFormat="1" applyFont="1" applyFill="1" applyBorder="1" applyAlignment="1">
      <alignment horizontal="left" wrapText="1"/>
    </xf>
    <xf numFmtId="0" fontId="50" fillId="0" borderId="0" xfId="4" applyFont="1"/>
    <xf numFmtId="0" fontId="50" fillId="0" borderId="0" xfId="4" applyFont="1" applyAlignment="1">
      <alignment wrapText="1"/>
    </xf>
    <xf numFmtId="0" fontId="28" fillId="0" borderId="0" xfId="4"/>
    <xf numFmtId="179" fontId="54" fillId="8" borderId="0" xfId="11" applyNumberFormat="1" applyFont="1" applyFill="1" applyBorder="1" applyAlignment="1">
      <alignment horizontal="left" wrapText="1"/>
    </xf>
    <xf numFmtId="42" fontId="54" fillId="0" borderId="0" xfId="9" applyNumberFormat="1" applyFont="1" applyFill="1" applyBorder="1" applyAlignment="1">
      <alignment horizontal="left"/>
    </xf>
    <xf numFmtId="43" fontId="50" fillId="0" borderId="0" xfId="9" applyFont="1" applyFill="1" applyAlignment="1">
      <alignment horizontal="center"/>
    </xf>
    <xf numFmtId="0" fontId="50" fillId="0" borderId="0" xfId="4" applyFont="1" applyAlignment="1">
      <alignment horizontal="center"/>
    </xf>
    <xf numFmtId="42" fontId="50" fillId="0" borderId="0" xfId="4" applyNumberFormat="1" applyFont="1" applyAlignment="1">
      <alignment horizontal="right"/>
    </xf>
    <xf numFmtId="170" fontId="50" fillId="0" borderId="0" xfId="4" applyNumberFormat="1" applyFont="1" applyAlignment="1">
      <alignment horizontal="center" wrapText="1"/>
    </xf>
    <xf numFmtId="173" fontId="50" fillId="0" borderId="0" xfId="4" applyNumberFormat="1" applyFont="1" applyAlignment="1">
      <alignment horizontal="center"/>
    </xf>
    <xf numFmtId="169" fontId="50" fillId="8" borderId="0" xfId="9" applyNumberFormat="1" applyFont="1" applyFill="1" applyBorder="1" applyAlignment="1">
      <alignment horizontal="left" wrapText="1"/>
    </xf>
    <xf numFmtId="0" fontId="54" fillId="8" borderId="0" xfId="4" applyFont="1" applyFill="1" applyAlignment="1">
      <alignment horizontal="center"/>
    </xf>
    <xf numFmtId="173" fontId="50" fillId="8" borderId="0" xfId="4" applyNumberFormat="1" applyFont="1" applyFill="1" applyAlignment="1">
      <alignment horizontal="center"/>
    </xf>
    <xf numFmtId="0" fontId="62" fillId="0" borderId="0" xfId="4" applyFont="1"/>
    <xf numFmtId="169" fontId="54" fillId="0" borderId="0" xfId="9" applyNumberFormat="1" applyFont="1" applyFill="1" applyBorder="1" applyAlignment="1">
      <alignment wrapText="1"/>
    </xf>
    <xf numFmtId="6" fontId="54" fillId="0" borderId="0" xfId="4" applyNumberFormat="1" applyFont="1" applyAlignment="1">
      <alignment horizontal="center" wrapText="1"/>
    </xf>
    <xf numFmtId="10" fontId="54" fillId="0" borderId="0" xfId="1" applyNumberFormat="1" applyFont="1" applyFill="1" applyAlignment="1">
      <alignment horizontal="right"/>
    </xf>
    <xf numFmtId="10" fontId="54" fillId="0" borderId="0" xfId="4" applyNumberFormat="1" applyFont="1" applyAlignment="1">
      <alignment horizontal="center"/>
    </xf>
    <xf numFmtId="0" fontId="62" fillId="8" borderId="0" xfId="4" applyFont="1" applyFill="1"/>
    <xf numFmtId="10" fontId="54" fillId="8" borderId="0" xfId="4" applyNumberFormat="1" applyFont="1" applyFill="1" applyAlignment="1">
      <alignment horizontal="center"/>
    </xf>
    <xf numFmtId="0" fontId="52" fillId="4" borderId="0" xfId="4" applyFont="1" applyFill="1"/>
    <xf numFmtId="180" fontId="28" fillId="4" borderId="0" xfId="4" applyNumberFormat="1" applyFill="1"/>
    <xf numFmtId="43" fontId="54" fillId="0" borderId="0" xfId="4" applyNumberFormat="1" applyFont="1" applyAlignment="1">
      <alignment horizontal="right"/>
    </xf>
    <xf numFmtId="0" fontId="50" fillId="0" borderId="0" xfId="4" applyFont="1" applyAlignment="1">
      <alignment vertical="top"/>
    </xf>
    <xf numFmtId="0" fontId="50" fillId="0" borderId="0" xfId="4" applyFont="1" applyAlignment="1">
      <alignment horizontal="left" vertical="top" wrapText="1"/>
    </xf>
    <xf numFmtId="0" fontId="58" fillId="8" borderId="0" xfId="4" applyFont="1" applyFill="1"/>
    <xf numFmtId="0" fontId="58" fillId="8" borderId="0" xfId="4" applyFont="1" applyFill="1" applyAlignment="1">
      <alignment horizontal="center" vertical="top"/>
    </xf>
    <xf numFmtId="0" fontId="58" fillId="8" borderId="0" xfId="4" applyFont="1" applyFill="1" applyAlignment="1">
      <alignment horizontal="center" vertical="top" wrapText="1"/>
    </xf>
    <xf numFmtId="0" fontId="54" fillId="8" borderId="0" xfId="4" applyFont="1" applyFill="1" applyAlignment="1">
      <alignment horizontal="center" vertical="top"/>
    </xf>
    <xf numFmtId="165" fontId="54" fillId="8" borderId="0" xfId="1" applyNumberFormat="1" applyFont="1" applyFill="1" applyBorder="1" applyAlignment="1">
      <alignment horizontal="center"/>
    </xf>
    <xf numFmtId="0" fontId="54" fillId="8" borderId="0" xfId="4" applyFont="1" applyFill="1" applyAlignment="1">
      <alignment horizontal="center" vertical="top" wrapText="1"/>
    </xf>
    <xf numFmtId="165" fontId="54" fillId="0" borderId="0" xfId="1" applyNumberFormat="1" applyFont="1" applyFill="1" applyBorder="1" applyAlignment="1">
      <alignment horizontal="center"/>
    </xf>
    <xf numFmtId="6" fontId="28" fillId="4" borderId="0" xfId="4" applyNumberFormat="1" applyFill="1"/>
    <xf numFmtId="0" fontId="54" fillId="0" borderId="0" xfId="4" applyFont="1"/>
    <xf numFmtId="0" fontId="54" fillId="0" borderId="0" xfId="4" applyFont="1" applyAlignment="1">
      <alignment horizontal="center" vertical="top" wrapText="1"/>
    </xf>
    <xf numFmtId="0" fontId="54" fillId="8" borderId="0" xfId="4" applyFont="1" applyFill="1" applyAlignment="1">
      <alignment vertical="top"/>
    </xf>
    <xf numFmtId="165" fontId="50" fillId="8" borderId="0" xfId="1" applyNumberFormat="1" applyFont="1" applyFill="1" applyBorder="1" applyAlignment="1">
      <alignment horizontal="center" vertical="top"/>
    </xf>
    <xf numFmtId="10" fontId="52" fillId="8" borderId="0" xfId="1" applyNumberFormat="1" applyFont="1" applyFill="1" applyBorder="1" applyAlignment="1">
      <alignment horizontal="center" vertical="top"/>
    </xf>
    <xf numFmtId="0" fontId="54" fillId="0" borderId="0" xfId="4" applyFont="1" applyAlignment="1">
      <alignment horizontal="center" vertical="top"/>
    </xf>
    <xf numFmtId="165" fontId="54" fillId="0" borderId="0" xfId="1" applyNumberFormat="1" applyFont="1" applyFill="1" applyBorder="1" applyAlignment="1">
      <alignment horizontal="center" vertical="top"/>
    </xf>
    <xf numFmtId="0" fontId="50" fillId="8" borderId="0" xfId="4" applyFont="1" applyFill="1" applyAlignment="1">
      <alignment vertical="top"/>
    </xf>
    <xf numFmtId="0" fontId="28" fillId="4" borderId="0" xfId="4" applyFill="1" applyAlignment="1">
      <alignment vertical="top"/>
    </xf>
    <xf numFmtId="0" fontId="50" fillId="0" borderId="0" xfId="4" applyFont="1" applyAlignment="1">
      <alignment horizontal="left" vertical="top"/>
    </xf>
    <xf numFmtId="0" fontId="0" fillId="0" borderId="0" xfId="0" applyAlignment="1">
      <alignment wrapText="1"/>
    </xf>
    <xf numFmtId="10" fontId="52" fillId="8" borderId="0" xfId="1" applyNumberFormat="1" applyFont="1" applyFill="1" applyBorder="1" applyAlignment="1">
      <alignment horizontal="center"/>
    </xf>
    <xf numFmtId="181" fontId="50" fillId="8" borderId="0" xfId="4" applyNumberFormat="1" applyFont="1" applyFill="1" applyAlignment="1">
      <alignment horizontal="center"/>
    </xf>
    <xf numFmtId="165" fontId="50" fillId="9" borderId="0" xfId="1" applyNumberFormat="1" applyFont="1" applyFill="1" applyBorder="1" applyAlignment="1">
      <alignment horizontal="center"/>
    </xf>
    <xf numFmtId="10" fontId="52" fillId="9" borderId="0" xfId="1" applyNumberFormat="1" applyFont="1" applyFill="1" applyBorder="1" applyAlignment="1">
      <alignment horizontal="center"/>
    </xf>
    <xf numFmtId="181" fontId="50" fillId="9" borderId="0" xfId="4" applyNumberFormat="1" applyFont="1" applyFill="1" applyAlignment="1">
      <alignment horizontal="center"/>
    </xf>
    <xf numFmtId="0" fontId="54" fillId="8" borderId="0" xfId="4" applyFont="1" applyFill="1" applyAlignment="1">
      <alignment vertical="top" wrapText="1"/>
    </xf>
    <xf numFmtId="0" fontId="50" fillId="8" borderId="0" xfId="4" applyFont="1" applyFill="1" applyAlignment="1">
      <alignment vertical="top" wrapText="1"/>
    </xf>
    <xf numFmtId="0" fontId="54" fillId="8" borderId="0" xfId="4" applyFont="1" applyFill="1" applyAlignment="1">
      <alignment horizontal="left" vertical="top" wrapText="1"/>
    </xf>
    <xf numFmtId="0" fontId="54" fillId="0" borderId="0" xfId="4" applyFont="1" applyAlignment="1">
      <alignment vertical="top"/>
    </xf>
    <xf numFmtId="0" fontId="54" fillId="0" borderId="0" xfId="4" applyFont="1" applyAlignment="1">
      <alignment horizontal="left" vertical="top"/>
    </xf>
    <xf numFmtId="0" fontId="54" fillId="0" borderId="0" xfId="4" applyFont="1" applyAlignment="1">
      <alignment horizontal="left" vertical="top" wrapText="1"/>
    </xf>
    <xf numFmtId="0" fontId="50" fillId="0" borderId="0" xfId="4" applyFont="1" applyAlignment="1">
      <alignment vertical="top" wrapText="1"/>
    </xf>
    <xf numFmtId="0" fontId="50" fillId="0" borderId="0" xfId="4" applyFont="1" applyAlignment="1">
      <alignment horizontal="center" vertical="top"/>
    </xf>
    <xf numFmtId="0" fontId="28" fillId="0" borderId="0" xfId="4" applyAlignment="1">
      <alignment vertical="top"/>
    </xf>
    <xf numFmtId="0" fontId="58" fillId="0" borderId="0" xfId="4" applyFont="1" applyAlignment="1">
      <alignment vertical="top"/>
    </xf>
    <xf numFmtId="0" fontId="56" fillId="0" borderId="0" xfId="4" applyFont="1" applyAlignment="1">
      <alignment horizontal="left" vertical="top" wrapText="1"/>
    </xf>
    <xf numFmtId="0" fontId="64" fillId="0" borderId="0" xfId="4" applyFont="1" applyAlignment="1">
      <alignment horizontal="center" vertical="top"/>
    </xf>
    <xf numFmtId="0" fontId="65" fillId="0" borderId="0" xfId="4" applyFont="1" applyAlignment="1">
      <alignment horizontal="left" vertical="top"/>
    </xf>
    <xf numFmtId="165" fontId="50" fillId="0" borderId="0" xfId="1" applyNumberFormat="1" applyFont="1" applyFill="1" applyBorder="1" applyAlignment="1">
      <alignment horizontal="center" vertical="top"/>
    </xf>
    <xf numFmtId="165" fontId="50" fillId="0" borderId="0" xfId="1" applyNumberFormat="1" applyFont="1" applyFill="1" applyBorder="1" applyAlignment="1">
      <alignment horizontal="center"/>
    </xf>
    <xf numFmtId="0" fontId="58" fillId="0" borderId="0" xfId="4" applyFont="1"/>
    <xf numFmtId="0" fontId="58" fillId="8" borderId="0" xfId="4" applyFont="1" applyFill="1" applyAlignment="1">
      <alignment vertical="top"/>
    </xf>
    <xf numFmtId="0" fontId="50" fillId="8" borderId="0" xfId="4" applyFont="1" applyFill="1" applyAlignment="1">
      <alignment horizontal="left" vertical="top" wrapText="1"/>
    </xf>
    <xf numFmtId="0" fontId="68" fillId="0" borderId="0" xfId="4" applyFont="1"/>
    <xf numFmtId="0" fontId="50" fillId="4" borderId="0" xfId="4" applyFont="1" applyFill="1"/>
    <xf numFmtId="0" fontId="69" fillId="0" borderId="0" xfId="4" applyFont="1" applyAlignment="1">
      <alignment vertical="center"/>
    </xf>
    <xf numFmtId="0" fontId="70" fillId="0" borderId="0" xfId="4" applyFont="1" applyAlignment="1">
      <alignment horizontal="center"/>
    </xf>
    <xf numFmtId="0" fontId="54" fillId="0" borderId="0" xfId="0" applyFont="1" applyAlignment="1">
      <alignment horizontal="center"/>
    </xf>
    <xf numFmtId="0" fontId="54" fillId="4" borderId="0" xfId="4" applyFont="1" applyFill="1"/>
    <xf numFmtId="0" fontId="54" fillId="0" borderId="0" xfId="4" applyFont="1" applyAlignment="1">
      <alignment horizontal="center" vertical="center"/>
    </xf>
    <xf numFmtId="0" fontId="54" fillId="4" borderId="0" xfId="4" applyFont="1" applyFill="1" applyAlignment="1">
      <alignment vertical="center"/>
    </xf>
    <xf numFmtId="0" fontId="50" fillId="0" borderId="0" xfId="4" applyFont="1" applyAlignment="1">
      <alignment horizontal="left"/>
    </xf>
    <xf numFmtId="0" fontId="50" fillId="0" borderId="0" xfId="4" applyFont="1" applyAlignment="1">
      <alignment horizontal="left" wrapText="1"/>
    </xf>
    <xf numFmtId="0" fontId="54" fillId="0" borderId="0" xfId="4" applyFont="1" applyAlignment="1">
      <alignment horizontal="left" wrapText="1"/>
    </xf>
    <xf numFmtId="0" fontId="54" fillId="0" borderId="0" xfId="4" applyFont="1" applyAlignment="1">
      <alignment vertical="center"/>
    </xf>
    <xf numFmtId="0" fontId="70" fillId="0" borderId="0" xfId="4" applyFont="1" applyAlignment="1">
      <alignment horizontal="center" vertical="center"/>
    </xf>
    <xf numFmtId="0" fontId="54" fillId="0" borderId="0" xfId="4" applyFont="1" applyAlignment="1">
      <alignment vertical="top" wrapText="1"/>
    </xf>
    <xf numFmtId="165" fontId="50" fillId="4" borderId="0" xfId="1" applyNumberFormat="1" applyFont="1" applyFill="1" applyBorder="1" applyAlignment="1">
      <alignment horizontal="center"/>
    </xf>
    <xf numFmtId="10" fontId="53" fillId="4" borderId="0" xfId="1" applyNumberFormat="1" applyFont="1" applyFill="1" applyBorder="1" applyAlignment="1">
      <alignment horizontal="center"/>
    </xf>
    <xf numFmtId="182" fontId="54" fillId="4" borderId="0" xfId="9" applyNumberFormat="1" applyFont="1" applyFill="1" applyBorder="1" applyAlignment="1">
      <alignment horizontal="left"/>
    </xf>
    <xf numFmtId="181" fontId="54" fillId="4" borderId="0" xfId="4" applyNumberFormat="1" applyFont="1" applyFill="1" applyAlignment="1">
      <alignment horizontal="center"/>
    </xf>
    <xf numFmtId="165" fontId="54" fillId="4" borderId="0" xfId="1" applyNumberFormat="1" applyFont="1" applyFill="1" applyBorder="1" applyAlignment="1">
      <alignment horizontal="center"/>
    </xf>
    <xf numFmtId="0" fontId="58" fillId="4" borderId="0" xfId="4" applyFont="1" applyFill="1" applyAlignment="1">
      <alignment vertical="top"/>
    </xf>
    <xf numFmtId="10" fontId="52" fillId="4" borderId="0" xfId="1" applyNumberFormat="1" applyFont="1" applyFill="1" applyBorder="1" applyAlignment="1">
      <alignment horizontal="center"/>
    </xf>
    <xf numFmtId="182" fontId="50" fillId="4" borderId="0" xfId="9" applyNumberFormat="1" applyFont="1" applyFill="1" applyBorder="1" applyAlignment="1">
      <alignment horizontal="left"/>
    </xf>
    <xf numFmtId="181" fontId="50" fillId="4" borderId="0" xfId="4" applyNumberFormat="1" applyFont="1" applyFill="1" applyAlignment="1">
      <alignment horizontal="center"/>
    </xf>
    <xf numFmtId="0" fontId="50" fillId="4" borderId="0" xfId="4" applyFont="1" applyFill="1" applyAlignment="1">
      <alignment vertical="top" wrapText="1"/>
    </xf>
    <xf numFmtId="165" fontId="54" fillId="9" borderId="0" xfId="1" applyNumberFormat="1" applyFont="1" applyFill="1" applyBorder="1" applyAlignment="1">
      <alignment horizontal="center"/>
    </xf>
    <xf numFmtId="0" fontId="53" fillId="9" borderId="0" xfId="4" applyFont="1" applyFill="1"/>
    <xf numFmtId="0" fontId="54" fillId="9" borderId="0" xfId="4" applyFont="1" applyFill="1" applyAlignment="1">
      <alignment horizontal="center"/>
    </xf>
    <xf numFmtId="0" fontId="54" fillId="9" borderId="0" xfId="4" applyFont="1" applyFill="1"/>
    <xf numFmtId="0" fontId="74" fillId="8" borderId="0" xfId="4" applyFont="1" applyFill="1"/>
    <xf numFmtId="165" fontId="54" fillId="8" borderId="0" xfId="1" applyNumberFormat="1" applyFont="1" applyFill="1" applyBorder="1" applyAlignment="1">
      <alignment horizontal="center" vertical="center"/>
    </xf>
    <xf numFmtId="0" fontId="54" fillId="8" borderId="0" xfId="4" applyFont="1" applyFill="1" applyAlignment="1">
      <alignment vertical="center"/>
    </xf>
    <xf numFmtId="10" fontId="54" fillId="8" borderId="0" xfId="1" applyNumberFormat="1" applyFont="1" applyFill="1" applyBorder="1" applyAlignment="1">
      <alignment horizontal="center"/>
    </xf>
    <xf numFmtId="0" fontId="76" fillId="9" borderId="0" xfId="4" applyFont="1" applyFill="1"/>
    <xf numFmtId="0" fontId="54" fillId="8" borderId="0" xfId="1" applyNumberFormat="1" applyFont="1" applyFill="1" applyBorder="1" applyAlignment="1">
      <alignment horizontal="left"/>
    </xf>
    <xf numFmtId="0" fontId="53" fillId="0" borderId="0" xfId="4" applyFont="1"/>
    <xf numFmtId="183" fontId="53" fillId="0" borderId="0" xfId="10" applyNumberFormat="1" applyFont="1" applyFill="1" applyBorder="1" applyAlignment="1"/>
    <xf numFmtId="43" fontId="54" fillId="0" borderId="0" xfId="9" applyFont="1" applyFill="1" applyBorder="1" applyAlignment="1">
      <alignment horizontal="center"/>
    </xf>
    <xf numFmtId="183" fontId="28" fillId="0" borderId="0" xfId="4" applyNumberFormat="1"/>
    <xf numFmtId="183" fontId="54" fillId="0" borderId="0" xfId="10" applyNumberFormat="1" applyFont="1" applyFill="1" applyBorder="1" applyAlignment="1"/>
    <xf numFmtId="165" fontId="54" fillId="0" borderId="0" xfId="1" applyNumberFormat="1" applyFont="1" applyFill="1" applyBorder="1" applyAlignment="1">
      <alignment horizontal="right"/>
    </xf>
    <xf numFmtId="174" fontId="54" fillId="0" borderId="0" xfId="9" applyNumberFormat="1" applyFont="1" applyFill="1" applyBorder="1" applyAlignment="1">
      <alignment horizontal="right"/>
    </xf>
    <xf numFmtId="43" fontId="28" fillId="0" borderId="0" xfId="9" applyFont="1" applyFill="1" applyBorder="1" applyAlignment="1">
      <alignment horizontal="left"/>
    </xf>
    <xf numFmtId="183" fontId="77" fillId="0" borderId="0" xfId="4" applyNumberFormat="1" applyFont="1"/>
    <xf numFmtId="174" fontId="54" fillId="0" borderId="0" xfId="9" applyNumberFormat="1" applyFont="1" applyFill="1" applyBorder="1" applyAlignment="1"/>
    <xf numFmtId="43" fontId="54" fillId="0" borderId="0" xfId="9" applyFont="1" applyFill="1" applyBorder="1" applyAlignment="1">
      <alignment horizontal="left"/>
    </xf>
    <xf numFmtId="184" fontId="54" fillId="0" borderId="0" xfId="4" applyNumberFormat="1" applyFont="1" applyAlignment="1">
      <alignment horizontal="left"/>
    </xf>
    <xf numFmtId="165" fontId="50" fillId="0" borderId="0" xfId="1" applyNumberFormat="1" applyFont="1" applyFill="1" applyBorder="1" applyAlignment="1">
      <alignment horizontal="left"/>
    </xf>
    <xf numFmtId="43" fontId="78" fillId="0" borderId="0" xfId="9" applyFont="1" applyFill="1" applyBorder="1" applyAlignment="1">
      <alignment horizontal="left"/>
    </xf>
    <xf numFmtId="10" fontId="54" fillId="0" borderId="0" xfId="4" applyNumberFormat="1" applyFont="1" applyAlignment="1">
      <alignment horizontal="left"/>
    </xf>
    <xf numFmtId="165" fontId="54" fillId="0" borderId="0" xfId="1" applyNumberFormat="1" applyFont="1" applyFill="1" applyBorder="1" applyAlignment="1">
      <alignment vertical="top" wrapText="1"/>
    </xf>
    <xf numFmtId="174" fontId="54" fillId="0" borderId="0" xfId="9" applyNumberFormat="1" applyFont="1" applyFill="1" applyBorder="1" applyAlignment="1">
      <alignment horizontal="center"/>
    </xf>
    <xf numFmtId="174" fontId="54" fillId="0" borderId="0" xfId="9" applyNumberFormat="1" applyFont="1" applyFill="1" applyBorder="1" applyAlignment="1">
      <alignment vertical="top" wrapText="1"/>
    </xf>
    <xf numFmtId="174" fontId="54" fillId="0" borderId="0" xfId="9" quotePrefix="1" applyNumberFormat="1" applyFont="1" applyFill="1" applyBorder="1" applyAlignment="1"/>
    <xf numFmtId="173" fontId="54" fillId="0" borderId="0" xfId="1" applyNumberFormat="1" applyFont="1" applyFill="1" applyBorder="1" applyAlignment="1">
      <alignment horizontal="center"/>
    </xf>
    <xf numFmtId="183" fontId="53" fillId="0" borderId="0" xfId="10" applyNumberFormat="1" applyFont="1" applyFill="1" applyBorder="1" applyAlignment="1">
      <alignment horizontal="center"/>
    </xf>
    <xf numFmtId="0" fontId="53" fillId="0" borderId="0" xfId="4" applyFont="1" applyAlignment="1">
      <alignment horizontal="center"/>
    </xf>
    <xf numFmtId="0" fontId="79" fillId="0" borderId="0" xfId="4" quotePrefix="1" applyFont="1" applyAlignment="1">
      <alignment horizontal="center"/>
    </xf>
    <xf numFmtId="43" fontId="42" fillId="0" borderId="0" xfId="9" applyFont="1" applyFill="1"/>
    <xf numFmtId="9" fontId="53" fillId="0" borderId="0" xfId="1" applyFont="1" applyFill="1" applyBorder="1" applyAlignment="1"/>
    <xf numFmtId="185" fontId="54" fillId="0" borderId="0" xfId="1" applyNumberFormat="1" applyFont="1" applyFill="1" applyBorder="1" applyAlignment="1">
      <alignment horizontal="center"/>
    </xf>
    <xf numFmtId="165" fontId="53" fillId="9" borderId="0" xfId="12" applyNumberFormat="1" applyFont="1" applyFill="1" applyBorder="1" applyAlignment="1">
      <alignment horizontal="center"/>
    </xf>
    <xf numFmtId="174" fontId="53" fillId="9" borderId="0" xfId="4" applyNumberFormat="1" applyFont="1" applyFill="1" applyAlignment="1">
      <alignment horizontal="center"/>
    </xf>
    <xf numFmtId="183" fontId="53" fillId="9" borderId="0" xfId="13" applyNumberFormat="1" applyFont="1" applyFill="1" applyBorder="1" applyAlignment="1">
      <alignment horizontal="center"/>
    </xf>
    <xf numFmtId="0" fontId="53" fillId="4" borderId="0" xfId="4" applyFont="1" applyFill="1"/>
    <xf numFmtId="165" fontId="53" fillId="4" borderId="0" xfId="12" applyNumberFormat="1" applyFont="1" applyFill="1" applyBorder="1" applyAlignment="1">
      <alignment horizontal="center"/>
    </xf>
    <xf numFmtId="10" fontId="53" fillId="4" borderId="0" xfId="12" applyNumberFormat="1" applyFont="1" applyFill="1" applyBorder="1" applyAlignment="1">
      <alignment horizontal="center"/>
    </xf>
    <xf numFmtId="181" fontId="53" fillId="4" borderId="0" xfId="4" applyNumberFormat="1" applyFont="1" applyFill="1" applyAlignment="1">
      <alignment horizontal="center"/>
    </xf>
    <xf numFmtId="44" fontId="53" fillId="4" borderId="0" xfId="10" applyFont="1" applyFill="1" applyBorder="1" applyAlignment="1">
      <alignment horizontal="center"/>
    </xf>
    <xf numFmtId="183" fontId="53" fillId="4" borderId="0" xfId="10" applyNumberFormat="1" applyFont="1" applyFill="1" applyBorder="1" applyAlignment="1">
      <alignment horizontal="center"/>
    </xf>
    <xf numFmtId="183" fontId="53" fillId="4" borderId="0" xfId="10" applyNumberFormat="1" applyFont="1" applyFill="1" applyAlignment="1">
      <alignment horizontal="center"/>
    </xf>
    <xf numFmtId="165" fontId="53" fillId="4" borderId="0" xfId="12" applyNumberFormat="1" applyFont="1" applyFill="1" applyBorder="1" applyAlignment="1">
      <alignment horizontal="right"/>
    </xf>
    <xf numFmtId="43" fontId="54" fillId="4" borderId="0" xfId="9" applyFont="1" applyFill="1" applyBorder="1" applyAlignment="1">
      <alignment horizontal="left"/>
    </xf>
    <xf numFmtId="174" fontId="54" fillId="4" borderId="0" xfId="9" applyNumberFormat="1" applyFont="1" applyFill="1" applyAlignment="1">
      <alignment vertical="top"/>
    </xf>
    <xf numFmtId="165" fontId="54" fillId="4" borderId="0" xfId="12" applyNumberFormat="1" applyFont="1" applyFill="1" applyBorder="1" applyAlignment="1">
      <alignment horizontal="right"/>
    </xf>
    <xf numFmtId="174" fontId="54" fillId="4" borderId="0" xfId="9" applyNumberFormat="1" applyFont="1" applyFill="1" applyBorder="1" applyAlignment="1">
      <alignment horizontal="left"/>
    </xf>
    <xf numFmtId="10" fontId="54" fillId="4" borderId="0" xfId="12" applyNumberFormat="1" applyFont="1" applyFill="1" applyBorder="1" applyAlignment="1">
      <alignment horizontal="left"/>
    </xf>
    <xf numFmtId="10" fontId="54" fillId="4" borderId="0" xfId="12" applyNumberFormat="1" applyFont="1" applyFill="1" applyBorder="1" applyAlignment="1">
      <alignment horizontal="center"/>
    </xf>
    <xf numFmtId="43" fontId="54" fillId="4" borderId="0" xfId="9" applyFont="1" applyFill="1" applyAlignment="1">
      <alignment vertical="top"/>
    </xf>
    <xf numFmtId="0" fontId="54" fillId="4" borderId="0" xfId="4" applyFont="1" applyFill="1" applyAlignment="1">
      <alignment horizontal="left"/>
    </xf>
    <xf numFmtId="10" fontId="54" fillId="4" borderId="0" xfId="12" applyNumberFormat="1" applyFont="1" applyFill="1" applyBorder="1" applyAlignment="1">
      <alignment horizontal="left" vertical="top" wrapText="1"/>
    </xf>
    <xf numFmtId="10" fontId="54" fillId="4" borderId="0" xfId="12" applyNumberFormat="1" applyFont="1" applyFill="1" applyBorder="1" applyAlignment="1">
      <alignment horizontal="right" vertical="top" wrapText="1"/>
    </xf>
    <xf numFmtId="43" fontId="54" fillId="4" borderId="0" xfId="9" applyFont="1" applyFill="1" applyBorder="1" applyAlignment="1">
      <alignment vertical="top"/>
    </xf>
    <xf numFmtId="165" fontId="54" fillId="4" borderId="0" xfId="12" applyNumberFormat="1" applyFont="1" applyFill="1" applyBorder="1" applyAlignment="1">
      <alignment horizontal="center"/>
    </xf>
    <xf numFmtId="0" fontId="54" fillId="4" borderId="0" xfId="4" applyFont="1" applyFill="1" applyAlignment="1">
      <alignment vertical="top"/>
    </xf>
    <xf numFmtId="0" fontId="53" fillId="4" borderId="0" xfId="4" applyFont="1" applyFill="1" applyAlignment="1">
      <alignment horizontal="left"/>
    </xf>
    <xf numFmtId="183" fontId="53" fillId="4" borderId="0" xfId="10" applyNumberFormat="1" applyFont="1" applyFill="1" applyBorder="1" applyAlignment="1"/>
    <xf numFmtId="0" fontId="28" fillId="0" borderId="0" xfId="0" applyFont="1" applyAlignment="1">
      <alignment wrapText="1"/>
    </xf>
    <xf numFmtId="183" fontId="54" fillId="0" borderId="0" xfId="10" applyNumberFormat="1" applyFont="1" applyFill="1" applyAlignment="1"/>
    <xf numFmtId="174" fontId="54" fillId="0" borderId="0" xfId="9" applyNumberFormat="1" applyFont="1" applyFill="1" applyAlignment="1"/>
    <xf numFmtId="0" fontId="60" fillId="4" borderId="0" xfId="4" quotePrefix="1" applyFont="1" applyFill="1"/>
    <xf numFmtId="43" fontId="54" fillId="4" borderId="0" xfId="9" applyFont="1" applyFill="1" applyAlignment="1"/>
    <xf numFmtId="183" fontId="53" fillId="0" borderId="33" xfId="10" applyNumberFormat="1" applyFont="1" applyFill="1" applyBorder="1"/>
    <xf numFmtId="43" fontId="4" fillId="0" borderId="0" xfId="9" applyFill="1" applyAlignment="1"/>
    <xf numFmtId="0" fontId="53" fillId="4" borderId="34" xfId="4" applyFont="1" applyFill="1" applyBorder="1"/>
    <xf numFmtId="0" fontId="64" fillId="4" borderId="34" xfId="4" applyFont="1" applyFill="1" applyBorder="1"/>
    <xf numFmtId="170" fontId="54" fillId="4" borderId="0" xfId="4" quotePrefix="1" applyNumberFormat="1" applyFont="1" applyFill="1" applyAlignment="1">
      <alignment horizontal="left"/>
    </xf>
    <xf numFmtId="10" fontId="54" fillId="0" borderId="0" xfId="9" applyNumberFormat="1" applyFont="1" applyFill="1" applyAlignment="1"/>
    <xf numFmtId="0" fontId="53" fillId="4" borderId="34" xfId="4" applyFont="1" applyFill="1" applyBorder="1" applyAlignment="1">
      <alignment horizontal="center"/>
    </xf>
    <xf numFmtId="0" fontId="54" fillId="4" borderId="34" xfId="4" applyFont="1" applyFill="1" applyBorder="1" applyAlignment="1">
      <alignment horizontal="center"/>
    </xf>
    <xf numFmtId="174" fontId="53" fillId="4" borderId="0" xfId="9" applyNumberFormat="1" applyFont="1" applyFill="1" applyAlignment="1"/>
    <xf numFmtId="0" fontId="54" fillId="4" borderId="0" xfId="4" quotePrefix="1" applyFont="1" applyFill="1"/>
    <xf numFmtId="174" fontId="54" fillId="4" borderId="0" xfId="4" applyNumberFormat="1" applyFont="1" applyFill="1"/>
    <xf numFmtId="186" fontId="53" fillId="4" borderId="0" xfId="9" applyNumberFormat="1" applyFont="1" applyFill="1" applyBorder="1"/>
    <xf numFmtId="174" fontId="54" fillId="4" borderId="0" xfId="9" applyNumberFormat="1" applyFont="1" applyFill="1" applyAlignment="1"/>
    <xf numFmtId="43" fontId="53" fillId="4" borderId="0" xfId="9" applyFont="1" applyFill="1" applyBorder="1"/>
    <xf numFmtId="43" fontId="54" fillId="0" borderId="0" xfId="9" applyFont="1" applyFill="1" applyAlignment="1"/>
    <xf numFmtId="186" fontId="54" fillId="0" borderId="0" xfId="9" applyNumberFormat="1" applyFont="1" applyFill="1" applyBorder="1"/>
    <xf numFmtId="0" fontId="60" fillId="0" borderId="0" xfId="4" quotePrefix="1" applyFont="1"/>
    <xf numFmtId="186" fontId="53" fillId="4" borderId="33" xfId="9" applyNumberFormat="1" applyFont="1" applyFill="1" applyBorder="1"/>
    <xf numFmtId="186" fontId="54" fillId="0" borderId="33" xfId="9" applyNumberFormat="1" applyFont="1" applyFill="1" applyBorder="1"/>
    <xf numFmtId="186" fontId="53" fillId="0" borderId="0" xfId="9" applyNumberFormat="1" applyFont="1" applyFill="1" applyBorder="1"/>
    <xf numFmtId="0" fontId="50" fillId="4" borderId="0" xfId="4" applyFont="1" applyFill="1" applyAlignment="1">
      <alignment vertical="top"/>
    </xf>
    <xf numFmtId="165" fontId="53" fillId="9" borderId="0" xfId="1" applyNumberFormat="1" applyFont="1" applyFill="1" applyBorder="1" applyAlignment="1">
      <alignment horizontal="center"/>
    </xf>
    <xf numFmtId="0" fontId="53" fillId="9" borderId="0" xfId="4" applyFont="1" applyFill="1" applyAlignment="1">
      <alignment horizontal="center"/>
    </xf>
    <xf numFmtId="165" fontId="53" fillId="4" borderId="0" xfId="1" applyNumberFormat="1" applyFont="1" applyFill="1" applyBorder="1" applyAlignment="1">
      <alignment horizontal="center"/>
    </xf>
    <xf numFmtId="0" fontId="53" fillId="4" borderId="0" xfId="4" applyFont="1" applyFill="1" applyAlignment="1">
      <alignment horizontal="center"/>
    </xf>
    <xf numFmtId="165" fontId="53" fillId="0" borderId="0" xfId="1" applyNumberFormat="1" applyFont="1" applyFill="1" applyBorder="1" applyAlignment="1">
      <alignment horizontal="center"/>
    </xf>
    <xf numFmtId="183" fontId="54" fillId="0" borderId="0" xfId="10" applyNumberFormat="1" applyFont="1" applyFill="1" applyBorder="1" applyAlignment="1">
      <alignment horizontal="center"/>
    </xf>
    <xf numFmtId="183" fontId="54" fillId="8" borderId="0" xfId="4" applyNumberFormat="1" applyFont="1" applyFill="1" applyAlignment="1">
      <alignment horizontal="center"/>
    </xf>
    <xf numFmtId="174" fontId="54" fillId="0" borderId="0" xfId="4" applyNumberFormat="1" applyFont="1" applyAlignment="1">
      <alignment horizontal="center"/>
    </xf>
    <xf numFmtId="43" fontId="54" fillId="0" borderId="0" xfId="4" applyNumberFormat="1" applyFont="1" applyAlignment="1">
      <alignment horizontal="center"/>
    </xf>
    <xf numFmtId="0" fontId="81" fillId="0" borderId="0" xfId="4" applyFont="1" applyAlignment="1">
      <alignment horizontal="left"/>
    </xf>
    <xf numFmtId="0" fontId="54" fillId="0" borderId="0" xfId="4" applyFont="1" applyAlignment="1">
      <alignment horizontal="right" vertical="top"/>
    </xf>
    <xf numFmtId="165" fontId="54" fillId="8" borderId="0" xfId="1" applyNumberFormat="1" applyFont="1" applyFill="1" applyBorder="1" applyAlignment="1">
      <alignment horizontal="right"/>
    </xf>
    <xf numFmtId="10" fontId="54" fillId="0" borderId="0" xfId="1" applyNumberFormat="1" applyFont="1" applyFill="1" applyBorder="1" applyAlignment="1">
      <alignment horizontal="right"/>
    </xf>
    <xf numFmtId="187" fontId="54" fillId="8" borderId="0" xfId="4" applyNumberFormat="1" applyFont="1" applyFill="1" applyAlignment="1">
      <alignment horizontal="center"/>
    </xf>
    <xf numFmtId="43" fontId="54" fillId="0" borderId="0" xfId="9" applyFont="1" applyFill="1" applyBorder="1" applyAlignment="1">
      <alignment horizontal="right"/>
    </xf>
    <xf numFmtId="167" fontId="54" fillId="8" borderId="0" xfId="4" applyNumberFormat="1" applyFont="1" applyFill="1" applyAlignment="1">
      <alignment horizontal="right"/>
    </xf>
    <xf numFmtId="187" fontId="54" fillId="8" borderId="0" xfId="9" applyNumberFormat="1" applyFont="1" applyFill="1" applyBorder="1" applyAlignment="1">
      <alignment horizontal="center"/>
    </xf>
    <xf numFmtId="0" fontId="82" fillId="9" borderId="0" xfId="4" applyFont="1" applyFill="1"/>
    <xf numFmtId="183" fontId="53" fillId="9" borderId="0" xfId="10" applyNumberFormat="1" applyFont="1" applyFill="1" applyBorder="1" applyAlignment="1">
      <alignment horizontal="center"/>
    </xf>
    <xf numFmtId="0" fontId="53" fillId="8" borderId="0" xfId="4" applyFont="1" applyFill="1" applyAlignment="1">
      <alignment horizontal="center"/>
    </xf>
    <xf numFmtId="0" fontId="53" fillId="8" borderId="34" xfId="4" applyFont="1" applyFill="1" applyBorder="1" applyAlignment="1">
      <alignment horizontal="center"/>
    </xf>
    <xf numFmtId="165" fontId="53" fillId="8" borderId="34" xfId="1" applyNumberFormat="1" applyFont="1" applyFill="1" applyBorder="1" applyAlignment="1">
      <alignment horizontal="center"/>
    </xf>
    <xf numFmtId="174" fontId="53" fillId="8" borderId="34" xfId="9" applyNumberFormat="1" applyFont="1" applyFill="1" applyBorder="1" applyAlignment="1">
      <alignment horizontal="center"/>
    </xf>
    <xf numFmtId="43" fontId="28" fillId="4" borderId="0" xfId="9" applyFont="1" applyFill="1"/>
    <xf numFmtId="183" fontId="54" fillId="0" borderId="0" xfId="10" applyNumberFormat="1" applyFont="1" applyFill="1" applyBorder="1" applyAlignment="1">
      <alignment horizontal="right"/>
    </xf>
    <xf numFmtId="43" fontId="28" fillId="0" borderId="0" xfId="9" applyFont="1" applyFill="1"/>
    <xf numFmtId="165" fontId="64" fillId="0" borderId="0" xfId="1" applyNumberFormat="1" applyFont="1" applyFill="1" applyBorder="1" applyAlignment="1">
      <alignment horizontal="center"/>
    </xf>
    <xf numFmtId="174" fontId="53" fillId="0" borderId="0" xfId="9" applyNumberFormat="1" applyFont="1" applyFill="1" applyBorder="1" applyAlignment="1">
      <alignment horizontal="center"/>
    </xf>
    <xf numFmtId="174" fontId="53" fillId="0" borderId="33" xfId="9" applyNumberFormat="1" applyFont="1" applyFill="1" applyBorder="1" applyAlignment="1">
      <alignment horizontal="center"/>
    </xf>
    <xf numFmtId="174" fontId="53" fillId="0" borderId="0" xfId="4" applyNumberFormat="1" applyFont="1" applyAlignment="1">
      <alignment horizontal="center"/>
    </xf>
    <xf numFmtId="43" fontId="53" fillId="0" borderId="33" xfId="9" applyFont="1" applyFill="1" applyBorder="1" applyAlignment="1">
      <alignment horizontal="center"/>
    </xf>
    <xf numFmtId="183" fontId="53" fillId="0" borderId="33" xfId="10" applyNumberFormat="1" applyFont="1" applyFill="1" applyBorder="1" applyAlignment="1">
      <alignment horizontal="center"/>
    </xf>
    <xf numFmtId="0" fontId="54" fillId="4" borderId="0" xfId="4" applyFont="1" applyFill="1" applyAlignment="1">
      <alignment horizontal="right"/>
    </xf>
    <xf numFmtId="165" fontId="76" fillId="9" borderId="0" xfId="1" applyNumberFormat="1" applyFont="1" applyFill="1" applyBorder="1" applyAlignment="1">
      <alignment horizontal="center"/>
    </xf>
    <xf numFmtId="0" fontId="76" fillId="9" borderId="0" xfId="4" applyFont="1" applyFill="1" applyAlignment="1">
      <alignment horizontal="center"/>
    </xf>
    <xf numFmtId="43" fontId="54" fillId="9" borderId="0" xfId="9" applyFont="1" applyFill="1" applyBorder="1"/>
    <xf numFmtId="0" fontId="57" fillId="4" borderId="0" xfId="4" applyFont="1" applyFill="1"/>
    <xf numFmtId="165" fontId="76" fillId="4" borderId="0" xfId="1" applyNumberFormat="1" applyFont="1" applyFill="1" applyBorder="1" applyAlignment="1">
      <alignment horizontal="center"/>
    </xf>
    <xf numFmtId="0" fontId="76" fillId="4" borderId="0" xfId="4" applyFont="1" applyFill="1" applyAlignment="1">
      <alignment horizontal="center"/>
    </xf>
    <xf numFmtId="0" fontId="53" fillId="0" borderId="34" xfId="4" applyFont="1" applyBorder="1" applyAlignment="1">
      <alignment horizontal="center"/>
    </xf>
    <xf numFmtId="174" fontId="53" fillId="0" borderId="34" xfId="9" applyNumberFormat="1" applyFont="1" applyFill="1" applyBorder="1" applyAlignment="1">
      <alignment horizontal="center"/>
    </xf>
    <xf numFmtId="165" fontId="53" fillId="0" borderId="34" xfId="1" applyNumberFormat="1" applyFont="1" applyFill="1" applyBorder="1" applyAlignment="1">
      <alignment horizontal="center"/>
    </xf>
    <xf numFmtId="165" fontId="52" fillId="0" borderId="0" xfId="1" applyNumberFormat="1" applyFont="1" applyFill="1" applyBorder="1" applyAlignment="1">
      <alignment horizontal="center"/>
    </xf>
    <xf numFmtId="0" fontId="53" fillId="0" borderId="0" xfId="4" applyFont="1" applyAlignment="1">
      <alignment horizontal="left"/>
    </xf>
    <xf numFmtId="0" fontId="53" fillId="8" borderId="0" xfId="4" applyFont="1" applyFill="1" applyAlignment="1">
      <alignment horizontal="left"/>
    </xf>
    <xf numFmtId="174" fontId="53" fillId="8" borderId="0" xfId="9" applyNumberFormat="1" applyFont="1" applyFill="1" applyBorder="1" applyAlignment="1">
      <alignment horizontal="center"/>
    </xf>
    <xf numFmtId="43" fontId="53" fillId="8" borderId="0" xfId="9" applyFont="1" applyFill="1" applyBorder="1" applyAlignment="1">
      <alignment horizontal="center"/>
    </xf>
    <xf numFmtId="0" fontId="82" fillId="0" borderId="0" xfId="4" applyFont="1"/>
    <xf numFmtId="0" fontId="69" fillId="0" borderId="0" xfId="4" applyFont="1" applyAlignment="1">
      <alignment horizontal="left" vertical="top"/>
    </xf>
    <xf numFmtId="0" fontId="53" fillId="0" borderId="0" xfId="4" applyFont="1" applyAlignment="1">
      <alignment horizontal="center" vertical="top"/>
    </xf>
    <xf numFmtId="0" fontId="53" fillId="0" borderId="34" xfId="4" applyFont="1" applyBorder="1" applyAlignment="1">
      <alignment horizontal="center" vertical="top"/>
    </xf>
    <xf numFmtId="174" fontId="53" fillId="0" borderId="34" xfId="9" applyNumberFormat="1" applyFont="1" applyFill="1" applyBorder="1" applyAlignment="1">
      <alignment horizontal="center" vertical="top"/>
    </xf>
    <xf numFmtId="165" fontId="53" fillId="0" borderId="34" xfId="1" applyNumberFormat="1" applyFont="1" applyFill="1" applyBorder="1" applyAlignment="1">
      <alignment horizontal="center" vertical="top"/>
    </xf>
    <xf numFmtId="165" fontId="52" fillId="0" borderId="0" xfId="1" applyNumberFormat="1" applyFont="1" applyFill="1" applyBorder="1" applyAlignment="1">
      <alignment horizontal="center" vertical="top"/>
    </xf>
    <xf numFmtId="165" fontId="83" fillId="0" borderId="0" xfId="1" applyNumberFormat="1" applyFont="1" applyFill="1" applyBorder="1" applyAlignment="1">
      <alignment horizontal="center"/>
    </xf>
    <xf numFmtId="43" fontId="53" fillId="0" borderId="33" xfId="9" applyFont="1" applyFill="1" applyBorder="1" applyAlignment="1">
      <alignment horizontal="right"/>
    </xf>
    <xf numFmtId="174" fontId="54" fillId="8" borderId="0" xfId="4" applyNumberFormat="1" applyFont="1" applyFill="1" applyAlignment="1">
      <alignment horizontal="center"/>
    </xf>
    <xf numFmtId="183" fontId="54" fillId="8" borderId="0" xfId="10" applyNumberFormat="1" applyFont="1" applyFill="1" applyBorder="1" applyAlignment="1">
      <alignment horizontal="center"/>
    </xf>
    <xf numFmtId="165" fontId="54" fillId="8" borderId="0" xfId="1" applyNumberFormat="1" applyFont="1" applyFill="1" applyBorder="1" applyAlignment="1">
      <alignment horizontal="center" vertical="top"/>
    </xf>
    <xf numFmtId="0" fontId="53" fillId="8" borderId="0" xfId="4" applyFont="1" applyFill="1" applyAlignment="1">
      <alignment horizontal="center" vertical="top"/>
    </xf>
    <xf numFmtId="0" fontId="53" fillId="8" borderId="34" xfId="4" applyFont="1" applyFill="1" applyBorder="1" applyAlignment="1">
      <alignment horizontal="center" vertical="top"/>
    </xf>
    <xf numFmtId="165" fontId="53" fillId="4" borderId="0" xfId="1" applyNumberFormat="1" applyFont="1" applyFill="1" applyBorder="1" applyAlignment="1">
      <alignment horizontal="center" vertical="top"/>
    </xf>
    <xf numFmtId="174" fontId="53" fillId="8" borderId="34" xfId="9" applyNumberFormat="1" applyFont="1" applyFill="1" applyBorder="1" applyAlignment="1">
      <alignment horizontal="center" vertical="top"/>
    </xf>
    <xf numFmtId="165" fontId="53" fillId="8" borderId="34" xfId="1" applyNumberFormat="1" applyFont="1" applyFill="1" applyBorder="1" applyAlignment="1">
      <alignment horizontal="center" vertical="top"/>
    </xf>
    <xf numFmtId="165" fontId="52" fillId="4" borderId="0" xfId="1" applyNumberFormat="1" applyFont="1" applyFill="1" applyBorder="1" applyAlignment="1">
      <alignment horizontal="center" vertical="top"/>
    </xf>
    <xf numFmtId="183" fontId="54" fillId="0" borderId="0" xfId="9" applyNumberFormat="1" applyFont="1" applyFill="1" applyBorder="1" applyAlignment="1">
      <alignment horizontal="center"/>
    </xf>
    <xf numFmtId="183" fontId="53" fillId="0" borderId="33" xfId="9" applyNumberFormat="1" applyFont="1" applyFill="1" applyBorder="1" applyAlignment="1">
      <alignment horizontal="center"/>
    </xf>
    <xf numFmtId="165" fontId="83" fillId="8" borderId="0" xfId="1" applyNumberFormat="1" applyFont="1" applyFill="1" applyBorder="1" applyAlignment="1">
      <alignment horizontal="center"/>
    </xf>
    <xf numFmtId="0" fontId="85" fillId="8" borderId="0" xfId="4" applyFont="1" applyFill="1" applyAlignment="1">
      <alignment horizontal="left" wrapText="1"/>
    </xf>
    <xf numFmtId="165" fontId="64" fillId="8" borderId="0" xfId="1" applyNumberFormat="1" applyFont="1" applyFill="1" applyBorder="1" applyAlignment="1">
      <alignment horizontal="center"/>
    </xf>
    <xf numFmtId="174" fontId="28" fillId="0" borderId="0" xfId="9" applyNumberFormat="1" applyFont="1" applyFill="1"/>
    <xf numFmtId="174" fontId="28" fillId="4" borderId="0" xfId="9" applyNumberFormat="1" applyFont="1" applyFill="1"/>
    <xf numFmtId="0" fontId="86" fillId="0" borderId="0" xfId="4" applyFont="1" applyAlignment="1">
      <alignment vertical="top"/>
    </xf>
    <xf numFmtId="0" fontId="86" fillId="0" borderId="0" xfId="4" applyFont="1" applyAlignment="1">
      <alignment horizontal="right" vertical="top" wrapText="1"/>
    </xf>
    <xf numFmtId="183" fontId="54" fillId="8" borderId="0" xfId="9" applyNumberFormat="1" applyFont="1" applyFill="1" applyBorder="1" applyAlignment="1">
      <alignment horizontal="center"/>
    </xf>
    <xf numFmtId="183" fontId="54" fillId="8" borderId="0" xfId="1" applyNumberFormat="1" applyFont="1" applyFill="1" applyBorder="1" applyAlignment="1">
      <alignment horizontal="center"/>
    </xf>
    <xf numFmtId="174" fontId="28" fillId="0" borderId="0" xfId="4" applyNumberFormat="1"/>
    <xf numFmtId="0" fontId="86" fillId="0" borderId="0" xfId="4" applyFont="1" applyAlignment="1">
      <alignment horizontal="right" wrapText="1"/>
    </xf>
    <xf numFmtId="42" fontId="54" fillId="8" borderId="0" xfId="9" applyNumberFormat="1" applyFont="1" applyFill="1" applyBorder="1" applyAlignment="1">
      <alignment horizontal="center"/>
    </xf>
    <xf numFmtId="42" fontId="54" fillId="8" borderId="0" xfId="9" applyNumberFormat="1" applyFont="1" applyFill="1"/>
    <xf numFmtId="42" fontId="54" fillId="0" borderId="0" xfId="9" applyNumberFormat="1" applyFont="1" applyFill="1" applyBorder="1" applyAlignment="1">
      <alignment horizontal="center"/>
    </xf>
    <xf numFmtId="183" fontId="53" fillId="0" borderId="0" xfId="9" applyNumberFormat="1" applyFont="1" applyFill="1" applyBorder="1" applyAlignment="1">
      <alignment horizontal="center"/>
    </xf>
    <xf numFmtId="0" fontId="52" fillId="4" borderId="0" xfId="4" applyFont="1" applyFill="1" applyAlignment="1">
      <alignment vertical="top" wrapText="1"/>
    </xf>
    <xf numFmtId="174" fontId="54" fillId="0" borderId="0" xfId="9" applyNumberFormat="1" applyFont="1" applyFill="1"/>
    <xf numFmtId="174" fontId="54" fillId="4" borderId="0" xfId="9" applyNumberFormat="1" applyFont="1" applyFill="1"/>
    <xf numFmtId="0" fontId="88" fillId="4" borderId="0" xfId="4" applyFont="1" applyFill="1"/>
    <xf numFmtId="0" fontId="2" fillId="0" borderId="0" xfId="0" applyFont="1" applyAlignment="1" applyProtection="1">
      <alignment horizontal="center" vertical="center" wrapText="1"/>
    </xf>
    <xf numFmtId="0" fontId="14" fillId="0" borderId="0" xfId="2" applyFill="1" applyBorder="1" applyAlignment="1" applyProtection="1">
      <alignment horizontal="center" vertical="center" wrapText="1"/>
    </xf>
    <xf numFmtId="14" fontId="2" fillId="0" borderId="0" xfId="0" applyNumberFormat="1" applyFont="1" applyAlignment="1" applyProtection="1">
      <alignment horizontal="center" vertical="center" wrapText="1"/>
    </xf>
    <xf numFmtId="166" fontId="2" fillId="0" borderId="0" xfId="0" applyNumberFormat="1" applyFont="1" applyAlignment="1" applyProtection="1">
      <alignment horizontal="center" vertical="center" wrapText="1"/>
    </xf>
    <xf numFmtId="167" fontId="2" fillId="0" borderId="0" xfId="0" applyNumberFormat="1" applyFont="1" applyAlignment="1" applyProtection="1">
      <alignment horizontal="center" vertical="center" wrapText="1"/>
    </xf>
    <xf numFmtId="3" fontId="2" fillId="0" borderId="0" xfId="0" applyNumberFormat="1" applyFont="1" applyAlignment="1" applyProtection="1">
      <alignment horizontal="center" vertical="center" wrapText="1"/>
    </xf>
    <xf numFmtId="166" fontId="2" fillId="0" borderId="0" xfId="0" quotePrefix="1" applyNumberFormat="1" applyFont="1" applyAlignment="1" applyProtection="1">
      <alignment horizontal="center" vertical="center" wrapText="1"/>
    </xf>
    <xf numFmtId="0" fontId="24" fillId="0" borderId="0" xfId="0" applyFont="1" applyAlignment="1" applyProtection="1">
      <alignment horizontal="center" vertical="center" wrapText="1"/>
    </xf>
    <xf numFmtId="10" fontId="3" fillId="0" borderId="0" xfId="1" applyNumberFormat="1" applyFont="1" applyFill="1" applyBorder="1" applyAlignment="1" applyProtection="1">
      <alignment horizontal="center" vertical="center" wrapText="1"/>
    </xf>
    <xf numFmtId="0" fontId="2" fillId="0" borderId="0" xfId="0" applyFont="1" applyAlignment="1" applyProtection="1">
      <alignment horizontal="left" vertical="center" wrapText="1"/>
    </xf>
    <xf numFmtId="0" fontId="2" fillId="0" borderId="0" xfId="0" applyFont="1" applyAlignment="1" applyProtection="1">
      <alignment horizontal="left" vertical="top" wrapText="1"/>
    </xf>
    <xf numFmtId="0" fontId="23" fillId="0" borderId="0" xfId="0" applyFont="1" applyAlignment="1" applyProtection="1">
      <alignment horizontal="center" vertical="center" wrapText="1"/>
    </xf>
    <xf numFmtId="2" fontId="2" fillId="0" borderId="0" xfId="0" applyNumberFormat="1" applyFont="1" applyAlignment="1" applyProtection="1">
      <alignment horizontal="center" vertical="center" wrapText="1"/>
    </xf>
    <xf numFmtId="10" fontId="89" fillId="0" borderId="0" xfId="0" applyNumberFormat="1" applyFont="1" applyAlignment="1" applyProtection="1">
      <alignment horizontal="center" vertical="center" wrapText="1"/>
    </xf>
    <xf numFmtId="10" fontId="2" fillId="0" borderId="0" xfId="1" applyNumberFormat="1" applyFont="1" applyFill="1" applyBorder="1" applyAlignment="1" applyProtection="1">
      <alignment horizontal="center" vertical="center" wrapText="1"/>
    </xf>
    <xf numFmtId="10" fontId="2" fillId="10" borderId="0" xfId="1" applyNumberFormat="1" applyFont="1" applyFill="1" applyBorder="1" applyAlignment="1" applyProtection="1">
      <alignment horizontal="center" vertical="center" wrapText="1"/>
    </xf>
    <xf numFmtId="0" fontId="23" fillId="0" borderId="0" xfId="0" quotePrefix="1" applyFont="1" applyFill="1" applyAlignment="1" applyProtection="1">
      <alignment horizontal="center" vertical="center" wrapText="1"/>
      <protection locked="0"/>
    </xf>
    <xf numFmtId="0" fontId="14" fillId="0" borderId="0" xfId="2" applyFill="1" applyBorder="1" applyAlignment="1" applyProtection="1">
      <alignment horizontal="center" vertical="center" wrapText="1"/>
      <protection locked="0"/>
    </xf>
    <xf numFmtId="0" fontId="45" fillId="0" borderId="0" xfId="0" applyFont="1" applyFill="1" applyBorder="1" applyAlignment="1">
      <alignment horizontal="center" vertical="center"/>
    </xf>
    <xf numFmtId="0" fontId="6" fillId="3" borderId="0" xfId="2" applyFont="1" applyFill="1" applyBorder="1" applyAlignment="1">
      <alignment horizontal="center"/>
    </xf>
    <xf numFmtId="0" fontId="6" fillId="0" borderId="0" xfId="2" applyFont="1" applyAlignment="1"/>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0" fillId="0" borderId="0" xfId="0" applyFont="1" applyFill="1" applyBorder="1" applyAlignment="1">
      <alignment horizontal="left" wrapText="1"/>
    </xf>
    <xf numFmtId="0" fontId="17" fillId="0" borderId="0" xfId="0" applyFont="1" applyBorder="1" applyAlignment="1">
      <alignment horizontal="left" vertical="center" wrapText="1" indent="1"/>
    </xf>
    <xf numFmtId="0" fontId="48" fillId="0" borderId="0" xfId="0" applyFont="1" applyBorder="1" applyAlignment="1">
      <alignment horizontal="center" wrapText="1"/>
    </xf>
    <xf numFmtId="0" fontId="9" fillId="0" borderId="0" xfId="0" applyFont="1" applyAlignment="1">
      <alignment horizontal="left"/>
    </xf>
    <xf numFmtId="0" fontId="15" fillId="0" borderId="0" xfId="0" applyFont="1" applyAlignment="1">
      <alignment horizontal="left"/>
    </xf>
    <xf numFmtId="0" fontId="53" fillId="0" borderId="34" xfId="4" applyFont="1" applyBorder="1" applyAlignment="1">
      <alignment horizontal="center"/>
    </xf>
    <xf numFmtId="0" fontId="50" fillId="4" borderId="0" xfId="4" applyFont="1" applyFill="1" applyAlignment="1">
      <alignment vertical="top" wrapText="1"/>
    </xf>
    <xf numFmtId="0" fontId="82" fillId="9" borderId="0" xfId="4" applyFont="1" applyFill="1" applyAlignment="1">
      <alignment horizontal="center" vertical="center" wrapText="1"/>
    </xf>
    <xf numFmtId="0" fontId="88" fillId="8" borderId="0" xfId="4" applyFont="1" applyFill="1" applyAlignment="1">
      <alignment horizontal="left" wrapText="1"/>
    </xf>
    <xf numFmtId="165" fontId="53" fillId="8" borderId="34" xfId="1" applyNumberFormat="1" applyFont="1" applyFill="1" applyBorder="1" applyAlignment="1">
      <alignment horizontal="center" vertical="center"/>
    </xf>
    <xf numFmtId="165" fontId="53" fillId="0" borderId="34" xfId="1" applyNumberFormat="1" applyFont="1" applyFill="1" applyBorder="1" applyAlignment="1">
      <alignment horizontal="center" vertical="center"/>
    </xf>
    <xf numFmtId="0" fontId="50" fillId="0" borderId="0" xfId="4" applyFont="1" applyAlignment="1">
      <alignment horizontal="left" vertical="top" wrapText="1"/>
    </xf>
    <xf numFmtId="165" fontId="53" fillId="8" borderId="34" xfId="1" applyNumberFormat="1" applyFont="1" applyFill="1" applyBorder="1" applyAlignment="1">
      <alignment horizontal="center" vertical="top"/>
    </xf>
    <xf numFmtId="0" fontId="55" fillId="8" borderId="0" xfId="4" applyFont="1" applyFill="1" applyAlignment="1">
      <alignment horizontal="left" vertical="top" wrapText="1"/>
    </xf>
    <xf numFmtId="0" fontId="54" fillId="4" borderId="0" xfId="4" applyFont="1" applyFill="1" applyAlignment="1">
      <alignment horizontal="left" vertical="top" wrapText="1"/>
    </xf>
    <xf numFmtId="0" fontId="50" fillId="4" borderId="0" xfId="4" applyFont="1" applyFill="1" applyAlignment="1">
      <alignment horizontal="left" vertical="top" wrapText="1"/>
    </xf>
    <xf numFmtId="174" fontId="54" fillId="0" borderId="0" xfId="9" applyNumberFormat="1" applyFont="1" applyFill="1" applyBorder="1" applyAlignment="1">
      <alignment horizontal="center"/>
    </xf>
    <xf numFmtId="165" fontId="53" fillId="0" borderId="34" xfId="1" applyNumberFormat="1" applyFont="1" applyFill="1" applyBorder="1" applyAlignment="1">
      <alignment horizontal="center"/>
    </xf>
    <xf numFmtId="165" fontId="53" fillId="0" borderId="34" xfId="1" applyNumberFormat="1" applyFont="1" applyFill="1" applyBorder="1" applyAlignment="1">
      <alignment horizontal="center" vertical="top"/>
    </xf>
    <xf numFmtId="0" fontId="54" fillId="0" borderId="0" xfId="4" applyFont="1" applyAlignment="1">
      <alignment horizontal="left" vertical="top" wrapText="1"/>
    </xf>
    <xf numFmtId="0" fontId="54" fillId="8" borderId="0" xfId="4" applyFont="1" applyFill="1" applyAlignment="1">
      <alignment horizontal="left" vertical="top" wrapText="1"/>
    </xf>
    <xf numFmtId="0" fontId="75" fillId="0" borderId="0" xfId="4" applyFont="1" applyAlignment="1">
      <alignment horizontal="left" wrapText="1"/>
    </xf>
    <xf numFmtId="165" fontId="50" fillId="0" borderId="0" xfId="1" applyNumberFormat="1" applyFont="1" applyFill="1" applyBorder="1" applyAlignment="1">
      <alignment horizontal="left"/>
    </xf>
    <xf numFmtId="165" fontId="54" fillId="0" borderId="0" xfId="1" applyNumberFormat="1" applyFont="1" applyFill="1" applyBorder="1" applyAlignment="1">
      <alignment horizontal="left" vertical="top" wrapText="1"/>
    </xf>
    <xf numFmtId="0" fontId="54" fillId="0" borderId="0" xfId="4" applyFont="1" applyAlignment="1">
      <alignment horizontal="left" wrapText="1"/>
    </xf>
    <xf numFmtId="0" fontId="54" fillId="0" borderId="0" xfId="4" applyFont="1" applyAlignment="1">
      <alignment horizontal="left" vertical="top"/>
    </xf>
    <xf numFmtId="0" fontId="66" fillId="0" borderId="0" xfId="4" applyFont="1" applyAlignment="1">
      <alignment horizontal="left" wrapText="1"/>
    </xf>
    <xf numFmtId="0" fontId="71" fillId="4" borderId="0" xfId="4" applyFont="1" applyFill="1" applyAlignment="1">
      <alignment vertical="top" wrapText="1"/>
    </xf>
    <xf numFmtId="0" fontId="51" fillId="8" borderId="0" xfId="4" applyFont="1" applyFill="1" applyAlignment="1">
      <alignment horizontal="center"/>
    </xf>
    <xf numFmtId="0" fontId="58" fillId="4" borderId="0" xfId="4" applyFont="1" applyFill="1" applyAlignment="1">
      <alignment horizontal="center" vertical="center"/>
    </xf>
    <xf numFmtId="169" fontId="50" fillId="8" borderId="0" xfId="9" applyNumberFormat="1" applyFont="1" applyFill="1" applyBorder="1" applyAlignment="1">
      <alignment horizontal="left" wrapText="1"/>
    </xf>
    <xf numFmtId="0" fontId="62" fillId="0" borderId="0" xfId="4" applyFont="1" applyAlignment="1">
      <alignment horizontal="left" vertical="top" wrapText="1"/>
    </xf>
    <xf numFmtId="0" fontId="57" fillId="0" borderId="0" xfId="4" applyFont="1" applyAlignment="1">
      <alignment vertical="top" wrapText="1"/>
    </xf>
    <xf numFmtId="0" fontId="62" fillId="0" borderId="0" xfId="4" applyFont="1" applyAlignment="1">
      <alignment wrapText="1"/>
    </xf>
    <xf numFmtId="0" fontId="0" fillId="0" borderId="0" xfId="0" applyAlignment="1">
      <alignment wrapText="1"/>
    </xf>
    <xf numFmtId="0" fontId="58" fillId="8" borderId="0" xfId="4" applyFont="1" applyFill="1" applyAlignment="1">
      <alignment horizontal="left" wrapText="1"/>
    </xf>
    <xf numFmtId="0" fontId="44" fillId="0" borderId="0" xfId="0" applyFont="1" applyFill="1" applyBorder="1" applyAlignment="1">
      <alignment horizontal="left" vertical="center" wrapText="1"/>
    </xf>
    <xf numFmtId="0" fontId="18" fillId="2" borderId="0" xfId="0" applyFont="1" applyFill="1" applyBorder="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44"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8" fillId="2" borderId="0" xfId="0" applyFont="1" applyFill="1" applyAlignment="1">
      <alignment horizontal="center"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14">
    <cellStyle name="Comma" xfId="9" builtinId="3"/>
    <cellStyle name="Comma 2" xfId="3" xr:uid="{00000000-0005-0000-0000-000000000000}"/>
    <cellStyle name="Comma 2 3" xfId="11" xr:uid="{A36E28D8-F0A0-4A7D-B63A-4833268D75AC}"/>
    <cellStyle name="Currency" xfId="10" builtinId="4"/>
    <cellStyle name="Currency 2" xfId="13" xr:uid="{F852EB86-554C-4DAE-A3E9-B1F97481AC92}"/>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Percent 2" xfId="12" xr:uid="{04E57068-CEBC-4E53-95A7-788E7AD147A4}"/>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121649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48</xdr:row>
      <xdr:rowOff>81645</xdr:rowOff>
    </xdr:from>
    <xdr:to>
      <xdr:col>3</xdr:col>
      <xdr:colOff>73325</xdr:colOff>
      <xdr:row>57</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49</xdr:row>
      <xdr:rowOff>52920</xdr:rowOff>
    </xdr:from>
    <xdr:to>
      <xdr:col>7</xdr:col>
      <xdr:colOff>1143000</xdr:colOff>
      <xdr:row>63</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145224</xdr:colOff>
      <xdr:row>7</xdr:row>
      <xdr:rowOff>279813</xdr:rowOff>
    </xdr:from>
    <xdr:to>
      <xdr:col>16</xdr:col>
      <xdr:colOff>1624692</xdr:colOff>
      <xdr:row>13</xdr:row>
      <xdr:rowOff>163286</xdr:rowOff>
    </xdr:to>
    <xdr:sp macro="" textlink="">
      <xdr:nvSpPr>
        <xdr:cNvPr id="2" name="Text Box 16">
          <a:extLst>
            <a:ext uri="{FF2B5EF4-FFF2-40B4-BE49-F238E27FC236}">
              <a16:creationId xmlns:a16="http://schemas.microsoft.com/office/drawing/2014/main" id="{E731BFBB-E91D-4B0A-B4A6-AACCC8FD6A5C}"/>
            </a:ext>
          </a:extLst>
        </xdr:cNvPr>
        <xdr:cNvSpPr txBox="1">
          <a:spLocks noChangeArrowheads="1"/>
        </xdr:cNvSpPr>
      </xdr:nvSpPr>
      <xdr:spPr bwMode="auto">
        <a:xfrm>
          <a:off x="145224" y="1704753"/>
          <a:ext cx="22343028" cy="26190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r>
            <a:rPr lang="en-CA" sz="1600" i="1">
              <a:effectLst/>
              <a:latin typeface="+mn-lt"/>
              <a:ea typeface="+mn-ea"/>
              <a:cs typeface="+mn-cs"/>
            </a:rPr>
            <a:t>This report contains information regarding Bank of Montreal Registered Covered Bond Program's Cover Pool as of the indicated Calculation Date. The composition of the Cover Pool will change as Mortgage Loans are added and removed from the Cover Pool from time to time and, accordingly, the characteristics and performance of the Mortgage Loans in the Cover Pool will vary over time.</a:t>
          </a:r>
          <a:endParaRPr lang="en-CA" sz="1600">
            <a:effectLst/>
            <a:latin typeface="+mn-lt"/>
            <a:ea typeface="+mn-ea"/>
            <a:cs typeface="+mn-cs"/>
          </a:endParaRPr>
        </a:p>
        <a:p>
          <a:r>
            <a:rPr lang="en-CA" sz="1600" i="1">
              <a:effectLst/>
              <a:latin typeface="+mn-lt"/>
              <a:ea typeface="+mn-ea"/>
              <a:cs typeface="+mn-cs"/>
            </a:rPr>
            <a:t>This report is for distribution only under such circumstances as may be permitted by applicable law. The information contained in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a:t>
          </a:r>
          <a:endParaRPr lang="en-CA" sz="1600">
            <a:effectLst/>
            <a:latin typeface="+mn-lt"/>
            <a:ea typeface="+mn-ea"/>
            <a:cs typeface="+mn-cs"/>
          </a:endParaRPr>
        </a:p>
        <a:p>
          <a:r>
            <a:rPr lang="en-CA" sz="1600" i="1">
              <a:effectLst/>
              <a:latin typeface="+mn-lt"/>
              <a:ea typeface="+mn-ea"/>
              <a:cs typeface="+mn-cs"/>
            </a:rPr>
            <a:t>The information set forth below has been obtained and based upon sources believed by Bank of Montreal  to be accurate, however, Bank of Montreal makes no representation or warranty, express or implied, in relation to the accuracy, completeness or reliability of the information contained herein. Past performance should not be taken as an indication or guarantee of future performance, and no representation or warranty, express or implied, is made regarding future performance. We assume no liability for any errors or any reliance you place on the information provided herein.</a:t>
          </a:r>
          <a:endParaRPr lang="en-CA" sz="1600">
            <a:effectLst/>
            <a:latin typeface="+mn-lt"/>
            <a:ea typeface="+mn-ea"/>
            <a:cs typeface="+mn-cs"/>
          </a:endParaRPr>
        </a:p>
        <a:p>
          <a:r>
            <a:rPr lang="en-CA" sz="1600" i="1">
              <a:effectLst/>
              <a:latin typeface="+mn-lt"/>
              <a:ea typeface="+mn-ea"/>
              <a:cs typeface="+mn-cs"/>
            </a:rPr>
            <a:t>THESE COVERED BONDS HAVE NOT BEEN APPROVED OR DISAPPROVED BY CANADA MORTGAGE HOUSING CORPORATION (CMHC) NOR HAS CMHC PASSED UPON THE ACCURACY OR ADEQUACY OF THIS REPORT. THE COVERED BONDS ARE NOT INSURED OR GUARANTEED BY CMHC OR THE GOVERNMENT OF CANADA OR ANY OTHER AGENCY THEREOF.</a:t>
          </a:r>
          <a:endParaRPr lang="en-CA" sz="2400">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IP/Covered%20Bond%20Guarantor%20LP/Investor%20Report/BMO%20CB%20GLP%20Investor%20Report%20Final%20Copy/202201/2022%2001%20Covered%20Bond%20Investor%20Report-Uninsured%20Final%20Suppo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 Checklist"/>
      <sheetName val="Sheet4"/>
      <sheetName val="Report"/>
      <sheetName val="CBL23"/>
      <sheetName val="CBL22"/>
      <sheetName val="CBL21"/>
      <sheetName val="CBL18"/>
      <sheetName val="CBL19"/>
      <sheetName val="CBL20"/>
      <sheetName val="CBL24"/>
      <sheetName val="CB25"/>
      <sheetName val="CBL26"/>
      <sheetName val="ACT_Output"/>
      <sheetName val="Valn Calc"/>
      <sheetName val="Valn Calc Summary"/>
      <sheetName val="Delq adj based on Nadia's file"/>
      <sheetName val="Cover_Pool"/>
      <sheetName val="Not in arrears"/>
      <sheetName val="Cover_Pool&gt;80%"/>
      <sheetName val="aging summary $"/>
      <sheetName val="credit scores $"/>
      <sheetName val="Tables"/>
      <sheetName val="BCARCalc."/>
      <sheetName val="Sec1LRR"/>
      <sheetName val="Sec2DerExp"/>
      <sheetName val="3"/>
      <sheetName val="39"/>
      <sheetName val="45"/>
      <sheetName val="OSFI Ratio"/>
      <sheetName val="BMA"/>
      <sheetName val="Credit Ratings"/>
      <sheetName val="FC Report"/>
      <sheetName val="Proposed Write Off"/>
      <sheetName val="Bank Rec"/>
      <sheetName val="Primary Borrowers"/>
      <sheetName val="Previous Month I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5">
          <cell r="B5" t="str">
            <v>AB</v>
          </cell>
        </row>
      </sheetData>
      <sheetData sheetId="20">
        <row r="5">
          <cell r="B5" t="str">
            <v>20.00 and Below</v>
          </cell>
        </row>
      </sheetData>
      <sheetData sheetId="21"/>
      <sheetData sheetId="22"/>
      <sheetData sheetId="23"/>
      <sheetData sheetId="24"/>
      <sheetData sheetId="25"/>
      <sheetData sheetId="26"/>
      <sheetData sheetId="27"/>
      <sheetData sheetId="28">
        <row r="16">
          <cell r="M16">
            <v>2.9985279567246323E-2</v>
          </cell>
        </row>
      </sheetData>
      <sheetData sheetId="29"/>
      <sheetData sheetId="30"/>
      <sheetData sheetId="31"/>
      <sheetData sheetId="32"/>
      <sheetData sheetId="33"/>
      <sheetData sheetId="34"/>
      <sheetData sheetId="3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coveredbondlabel.com/"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coveredbondlabel.com/" TargetMode="External"/><Relationship Id="rId5" Type="http://schemas.openxmlformats.org/officeDocument/2006/relationships/hyperlink" Target="https://www.bmo.com/home/about/banking/investor-relations/fixed-income-investors/covered-bonds/registered-covered-bond"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140625" defaultRowHeight="15" x14ac:dyDescent="0.25"/>
  <cols>
    <col min="1" max="1" width="242" style="2" customWidth="1"/>
    <col min="2" max="16384" width="9.140625" style="2"/>
  </cols>
  <sheetData>
    <row r="1" spans="1:1" ht="31.5" x14ac:dyDescent="0.25">
      <c r="A1" s="63" t="s">
        <v>1206</v>
      </c>
    </row>
    <row r="3" spans="1:1" x14ac:dyDescent="0.25">
      <c r="A3" s="122"/>
    </row>
    <row r="4" spans="1:1" ht="34.5" x14ac:dyDescent="0.25">
      <c r="A4" s="123" t="s">
        <v>1207</v>
      </c>
    </row>
    <row r="5" spans="1:1" ht="34.5" x14ac:dyDescent="0.25">
      <c r="A5" s="123" t="s">
        <v>1208</v>
      </c>
    </row>
    <row r="6" spans="1:1" ht="34.5" x14ac:dyDescent="0.25">
      <c r="A6" s="123" t="s">
        <v>1209</v>
      </c>
    </row>
    <row r="7" spans="1:1" ht="17.25" x14ac:dyDescent="0.25">
      <c r="A7" s="123"/>
    </row>
    <row r="8" spans="1:1" ht="18.75" x14ac:dyDescent="0.25">
      <c r="A8" s="124" t="s">
        <v>1210</v>
      </c>
    </row>
    <row r="9" spans="1:1" ht="34.5" x14ac:dyDescent="0.3">
      <c r="A9" s="133" t="s">
        <v>1372</v>
      </c>
    </row>
    <row r="10" spans="1:1" ht="69" x14ac:dyDescent="0.25">
      <c r="A10" s="126" t="s">
        <v>1211</v>
      </c>
    </row>
    <row r="11" spans="1:1" ht="34.5" x14ac:dyDescent="0.25">
      <c r="A11" s="126" t="s">
        <v>1212</v>
      </c>
    </row>
    <row r="12" spans="1:1" ht="17.25" x14ac:dyDescent="0.25">
      <c r="A12" s="126" t="s">
        <v>1213</v>
      </c>
    </row>
    <row r="13" spans="1:1" ht="17.25" x14ac:dyDescent="0.25">
      <c r="A13" s="126" t="s">
        <v>1214</v>
      </c>
    </row>
    <row r="14" spans="1:1" ht="34.5" x14ac:dyDescent="0.25">
      <c r="A14" s="126" t="s">
        <v>1215</v>
      </c>
    </row>
    <row r="15" spans="1:1" ht="17.25" x14ac:dyDescent="0.25">
      <c r="A15" s="126"/>
    </row>
    <row r="16" spans="1:1" ht="18.75" x14ac:dyDescent="0.25">
      <c r="A16" s="124" t="s">
        <v>1216</v>
      </c>
    </row>
    <row r="17" spans="1:1" ht="17.25" x14ac:dyDescent="0.25">
      <c r="A17" s="127" t="s">
        <v>1217</v>
      </c>
    </row>
    <row r="18" spans="1:1" ht="34.5" x14ac:dyDescent="0.25">
      <c r="A18" s="128" t="s">
        <v>1218</v>
      </c>
    </row>
    <row r="19" spans="1:1" ht="34.5" x14ac:dyDescent="0.25">
      <c r="A19" s="128" t="s">
        <v>1219</v>
      </c>
    </row>
    <row r="20" spans="1:1" ht="51.75" x14ac:dyDescent="0.25">
      <c r="A20" s="128" t="s">
        <v>1220</v>
      </c>
    </row>
    <row r="21" spans="1:1" ht="86.25" x14ac:dyDescent="0.25">
      <c r="A21" s="128" t="s">
        <v>1221</v>
      </c>
    </row>
    <row r="22" spans="1:1" ht="51.75" x14ac:dyDescent="0.25">
      <c r="A22" s="128" t="s">
        <v>1222</v>
      </c>
    </row>
    <row r="23" spans="1:1" ht="34.5" x14ac:dyDescent="0.25">
      <c r="A23" s="128" t="s">
        <v>1223</v>
      </c>
    </row>
    <row r="24" spans="1:1" ht="17.25" x14ac:dyDescent="0.25">
      <c r="A24" s="128" t="s">
        <v>1224</v>
      </c>
    </row>
    <row r="25" spans="1:1" ht="17.25" x14ac:dyDescent="0.25">
      <c r="A25" s="127" t="s">
        <v>1225</v>
      </c>
    </row>
    <row r="26" spans="1:1" ht="51.75" x14ac:dyDescent="0.3">
      <c r="A26" s="129" t="s">
        <v>1226</v>
      </c>
    </row>
    <row r="27" spans="1:1" ht="17.25" x14ac:dyDescent="0.3">
      <c r="A27" s="129" t="s">
        <v>1227</v>
      </c>
    </row>
    <row r="28" spans="1:1" ht="17.25" x14ac:dyDescent="0.25">
      <c r="A28" s="127" t="s">
        <v>1228</v>
      </c>
    </row>
    <row r="29" spans="1:1" ht="34.5" x14ac:dyDescent="0.25">
      <c r="A29" s="128" t="s">
        <v>1229</v>
      </c>
    </row>
    <row r="30" spans="1:1" ht="34.5" x14ac:dyDescent="0.25">
      <c r="A30" s="128" t="s">
        <v>1230</v>
      </c>
    </row>
    <row r="31" spans="1:1" ht="34.5" x14ac:dyDescent="0.25">
      <c r="A31" s="128" t="s">
        <v>1231</v>
      </c>
    </row>
    <row r="32" spans="1:1" ht="34.5" x14ac:dyDescent="0.25">
      <c r="A32" s="128" t="s">
        <v>1232</v>
      </c>
    </row>
    <row r="33" spans="1:1" ht="17.25" x14ac:dyDescent="0.25">
      <c r="A33" s="128"/>
    </row>
    <row r="34" spans="1:1" ht="18.75" x14ac:dyDescent="0.25">
      <c r="A34" s="124" t="s">
        <v>1233</v>
      </c>
    </row>
    <row r="35" spans="1:1" ht="17.25" x14ac:dyDescent="0.25">
      <c r="A35" s="127" t="s">
        <v>1234</v>
      </c>
    </row>
    <row r="36" spans="1:1" ht="34.5" x14ac:dyDescent="0.25">
      <c r="A36" s="128" t="s">
        <v>1235</v>
      </c>
    </row>
    <row r="37" spans="1:1" ht="34.5" x14ac:dyDescent="0.25">
      <c r="A37" s="128" t="s">
        <v>1236</v>
      </c>
    </row>
    <row r="38" spans="1:1" ht="34.5" x14ac:dyDescent="0.25">
      <c r="A38" s="128" t="s">
        <v>1237</v>
      </c>
    </row>
    <row r="39" spans="1:1" ht="17.25" x14ac:dyDescent="0.25">
      <c r="A39" s="128" t="s">
        <v>1238</v>
      </c>
    </row>
    <row r="40" spans="1:1" ht="34.5" x14ac:dyDescent="0.25">
      <c r="A40" s="128" t="s">
        <v>1239</v>
      </c>
    </row>
    <row r="41" spans="1:1" ht="17.25" x14ac:dyDescent="0.25">
      <c r="A41" s="127" t="s">
        <v>1240</v>
      </c>
    </row>
    <row r="42" spans="1:1" ht="17.25" x14ac:dyDescent="0.25">
      <c r="A42" s="128" t="s">
        <v>1241</v>
      </c>
    </row>
    <row r="43" spans="1:1" ht="17.25" x14ac:dyDescent="0.3">
      <c r="A43" s="129" t="s">
        <v>1242</v>
      </c>
    </row>
    <row r="44" spans="1:1" ht="17.25" x14ac:dyDescent="0.25">
      <c r="A44" s="127" t="s">
        <v>1243</v>
      </c>
    </row>
    <row r="45" spans="1:1" ht="34.5" x14ac:dyDescent="0.3">
      <c r="A45" s="129" t="s">
        <v>1244</v>
      </c>
    </row>
    <row r="46" spans="1:1" ht="34.5" x14ac:dyDescent="0.25">
      <c r="A46" s="128" t="s">
        <v>1245</v>
      </c>
    </row>
    <row r="47" spans="1:1" ht="34.5" x14ac:dyDescent="0.25">
      <c r="A47" s="128" t="s">
        <v>1246</v>
      </c>
    </row>
    <row r="48" spans="1:1" ht="17.25" x14ac:dyDescent="0.25">
      <c r="A48" s="128" t="s">
        <v>1247</v>
      </c>
    </row>
    <row r="49" spans="1:1" ht="17.25" x14ac:dyDescent="0.3">
      <c r="A49" s="129" t="s">
        <v>1248</v>
      </c>
    </row>
    <row r="50" spans="1:1" ht="17.25" x14ac:dyDescent="0.25">
      <c r="A50" s="127" t="s">
        <v>1249</v>
      </c>
    </row>
    <row r="51" spans="1:1" ht="34.5" x14ac:dyDescent="0.3">
      <c r="A51" s="129" t="s">
        <v>1250</v>
      </c>
    </row>
    <row r="52" spans="1:1" ht="17.25" x14ac:dyDescent="0.25">
      <c r="A52" s="128" t="s">
        <v>1251</v>
      </c>
    </row>
    <row r="53" spans="1:1" ht="34.5" x14ac:dyDescent="0.3">
      <c r="A53" s="129" t="s">
        <v>1252</v>
      </c>
    </row>
    <row r="54" spans="1:1" ht="17.25" x14ac:dyDescent="0.25">
      <c r="A54" s="127" t="s">
        <v>1253</v>
      </c>
    </row>
    <row r="55" spans="1:1" ht="17.25" x14ac:dyDescent="0.3">
      <c r="A55" s="129" t="s">
        <v>1254</v>
      </c>
    </row>
    <row r="56" spans="1:1" ht="34.5" x14ac:dyDescent="0.25">
      <c r="A56" s="128" t="s">
        <v>1255</v>
      </c>
    </row>
    <row r="57" spans="1:1" ht="17.25" x14ac:dyDescent="0.25">
      <c r="A57" s="128" t="s">
        <v>1256</v>
      </c>
    </row>
    <row r="58" spans="1:1" ht="17.25" x14ac:dyDescent="0.25">
      <c r="A58" s="128" t="s">
        <v>1257</v>
      </c>
    </row>
    <row r="59" spans="1:1" ht="17.25" x14ac:dyDescent="0.25">
      <c r="A59" s="127" t="s">
        <v>1258</v>
      </c>
    </row>
    <row r="60" spans="1:1" ht="34.5" x14ac:dyDescent="0.25">
      <c r="A60" s="128" t="s">
        <v>1259</v>
      </c>
    </row>
    <row r="61" spans="1:1" ht="17.25" x14ac:dyDescent="0.25">
      <c r="A61" s="130"/>
    </row>
    <row r="62" spans="1:1" ht="18.75" x14ac:dyDescent="0.25">
      <c r="A62" s="124" t="s">
        <v>1260</v>
      </c>
    </row>
    <row r="63" spans="1:1" ht="17.25" x14ac:dyDescent="0.25">
      <c r="A63" s="127" t="s">
        <v>1261</v>
      </c>
    </row>
    <row r="64" spans="1:1" ht="34.5" x14ac:dyDescent="0.25">
      <c r="A64" s="128" t="s">
        <v>1262</v>
      </c>
    </row>
    <row r="65" spans="1:1" ht="17.25" x14ac:dyDescent="0.25">
      <c r="A65" s="128" t="s">
        <v>1263</v>
      </c>
    </row>
    <row r="66" spans="1:1" ht="34.5" x14ac:dyDescent="0.25">
      <c r="A66" s="126" t="s">
        <v>1264</v>
      </c>
    </row>
    <row r="67" spans="1:1" ht="34.5" x14ac:dyDescent="0.25">
      <c r="A67" s="126" t="s">
        <v>1265</v>
      </c>
    </row>
    <row r="68" spans="1:1" ht="34.5" x14ac:dyDescent="0.25">
      <c r="A68" s="126" t="s">
        <v>1266</v>
      </c>
    </row>
    <row r="69" spans="1:1" ht="17.25" x14ac:dyDescent="0.25">
      <c r="A69" s="131" t="s">
        <v>1267</v>
      </c>
    </row>
    <row r="70" spans="1:1" ht="51.75" x14ac:dyDescent="0.25">
      <c r="A70" s="126" t="s">
        <v>1268</v>
      </c>
    </row>
    <row r="71" spans="1:1" ht="17.25" x14ac:dyDescent="0.25">
      <c r="A71" s="126" t="s">
        <v>1269</v>
      </c>
    </row>
    <row r="72" spans="1:1" ht="17.25" x14ac:dyDescent="0.25">
      <c r="A72" s="131" t="s">
        <v>1270</v>
      </c>
    </row>
    <row r="73" spans="1:1" ht="17.25" x14ac:dyDescent="0.25">
      <c r="A73" s="126" t="s">
        <v>1271</v>
      </c>
    </row>
    <row r="74" spans="1:1" ht="17.25" x14ac:dyDescent="0.25">
      <c r="A74" s="131" t="s">
        <v>1272</v>
      </c>
    </row>
    <row r="75" spans="1:1" ht="34.5" x14ac:dyDescent="0.25">
      <c r="A75" s="126" t="s">
        <v>1273</v>
      </c>
    </row>
    <row r="76" spans="1:1" ht="17.25" x14ac:dyDescent="0.25">
      <c r="A76" s="126" t="s">
        <v>1274</v>
      </c>
    </row>
    <row r="77" spans="1:1" ht="51.75" x14ac:dyDescent="0.25">
      <c r="A77" s="126" t="s">
        <v>1275</v>
      </c>
    </row>
    <row r="78" spans="1:1" ht="17.25" x14ac:dyDescent="0.25">
      <c r="A78" s="131" t="s">
        <v>1276</v>
      </c>
    </row>
    <row r="79" spans="1:1" ht="17.25" x14ac:dyDescent="0.3">
      <c r="A79" s="125" t="s">
        <v>1277</v>
      </c>
    </row>
    <row r="80" spans="1:1" ht="17.25" x14ac:dyDescent="0.25">
      <c r="A80" s="131" t="s">
        <v>1278</v>
      </c>
    </row>
    <row r="81" spans="1:1" ht="34.5" x14ac:dyDescent="0.25">
      <c r="A81" s="126" t="s">
        <v>1279</v>
      </c>
    </row>
    <row r="82" spans="1:1" ht="34.5" x14ac:dyDescent="0.25">
      <c r="A82" s="126" t="s">
        <v>1280</v>
      </c>
    </row>
    <row r="83" spans="1:1" ht="34.5" x14ac:dyDescent="0.25">
      <c r="A83" s="126" t="s">
        <v>1281</v>
      </c>
    </row>
    <row r="84" spans="1:1" ht="34.5" x14ac:dyDescent="0.25">
      <c r="A84" s="126" t="s">
        <v>1282</v>
      </c>
    </row>
    <row r="85" spans="1:1" ht="34.5" x14ac:dyDescent="0.25">
      <c r="A85" s="126" t="s">
        <v>1283</v>
      </c>
    </row>
    <row r="86" spans="1:1" ht="17.25" x14ac:dyDescent="0.25">
      <c r="A86" s="131" t="s">
        <v>1284</v>
      </c>
    </row>
    <row r="87" spans="1:1" ht="17.25" x14ac:dyDescent="0.25">
      <c r="A87" s="126" t="s">
        <v>1285</v>
      </c>
    </row>
    <row r="88" spans="1:1" ht="34.5" x14ac:dyDescent="0.25">
      <c r="A88" s="126" t="s">
        <v>1286</v>
      </c>
    </row>
    <row r="89" spans="1:1" ht="17.25" x14ac:dyDescent="0.25">
      <c r="A89" s="131" t="s">
        <v>1287</v>
      </c>
    </row>
    <row r="90" spans="1:1" ht="34.5" x14ac:dyDescent="0.25">
      <c r="A90" s="126" t="s">
        <v>1288</v>
      </c>
    </row>
    <row r="91" spans="1:1" ht="17.25" x14ac:dyDescent="0.25">
      <c r="A91" s="131" t="s">
        <v>1289</v>
      </c>
    </row>
    <row r="92" spans="1:1" ht="17.25" x14ac:dyDescent="0.3">
      <c r="A92" s="125" t="s">
        <v>1290</v>
      </c>
    </row>
    <row r="93" spans="1:1" ht="17.25" x14ac:dyDescent="0.25">
      <c r="A93" s="126" t="s">
        <v>1291</v>
      </c>
    </row>
    <row r="94" spans="1:1" ht="17.25" x14ac:dyDescent="0.25">
      <c r="A94" s="126"/>
    </row>
    <row r="95" spans="1:1" ht="18.75" x14ac:dyDescent="0.25">
      <c r="A95" s="124" t="s">
        <v>1292</v>
      </c>
    </row>
    <row r="96" spans="1:1" ht="34.5" x14ac:dyDescent="0.3">
      <c r="A96" s="125" t="s">
        <v>1293</v>
      </c>
    </row>
    <row r="97" spans="1:1" ht="17.25" x14ac:dyDescent="0.3">
      <c r="A97" s="125" t="s">
        <v>1294</v>
      </c>
    </row>
    <row r="98" spans="1:1" ht="17.25" x14ac:dyDescent="0.25">
      <c r="A98" s="131" t="s">
        <v>1295</v>
      </c>
    </row>
    <row r="99" spans="1:1" ht="17.25" x14ac:dyDescent="0.25">
      <c r="A99" s="123" t="s">
        <v>1296</v>
      </c>
    </row>
    <row r="100" spans="1:1" ht="17.25" x14ac:dyDescent="0.25">
      <c r="A100" s="126" t="s">
        <v>1297</v>
      </c>
    </row>
    <row r="101" spans="1:1" ht="17.25" x14ac:dyDescent="0.25">
      <c r="A101" s="126" t="s">
        <v>1298</v>
      </c>
    </row>
    <row r="102" spans="1:1" ht="17.25" x14ac:dyDescent="0.25">
      <c r="A102" s="126" t="s">
        <v>1299</v>
      </c>
    </row>
    <row r="103" spans="1:1" ht="17.25" x14ac:dyDescent="0.25">
      <c r="A103" s="126" t="s">
        <v>1300</v>
      </c>
    </row>
    <row r="104" spans="1:1" ht="34.5" x14ac:dyDescent="0.25">
      <c r="A104" s="126" t="s">
        <v>1301</v>
      </c>
    </row>
    <row r="105" spans="1:1" ht="17.25" x14ac:dyDescent="0.25">
      <c r="A105" s="123" t="s">
        <v>1302</v>
      </c>
    </row>
    <row r="106" spans="1:1" ht="17.25" x14ac:dyDescent="0.25">
      <c r="A106" s="126" t="s">
        <v>1303</v>
      </c>
    </row>
    <row r="107" spans="1:1" ht="17.25" x14ac:dyDescent="0.25">
      <c r="A107" s="126" t="s">
        <v>1304</v>
      </c>
    </row>
    <row r="108" spans="1:1" ht="17.25" x14ac:dyDescent="0.25">
      <c r="A108" s="126" t="s">
        <v>1305</v>
      </c>
    </row>
    <row r="109" spans="1:1" ht="17.25" x14ac:dyDescent="0.25">
      <c r="A109" s="126" t="s">
        <v>1306</v>
      </c>
    </row>
    <row r="110" spans="1:1" ht="17.25" x14ac:dyDescent="0.25">
      <c r="A110" s="126" t="s">
        <v>1307</v>
      </c>
    </row>
    <row r="111" spans="1:1" ht="17.25" x14ac:dyDescent="0.25">
      <c r="A111" s="126" t="s">
        <v>1308</v>
      </c>
    </row>
    <row r="112" spans="1:1" ht="17.25" x14ac:dyDescent="0.25">
      <c r="A112" s="131" t="s">
        <v>1309</v>
      </c>
    </row>
    <row r="113" spans="1:1" ht="17.25" x14ac:dyDescent="0.25">
      <c r="A113" s="126" t="s">
        <v>1310</v>
      </c>
    </row>
    <row r="114" spans="1:1" ht="17.25" x14ac:dyDescent="0.25">
      <c r="A114" s="123" t="s">
        <v>1311</v>
      </c>
    </row>
    <row r="115" spans="1:1" ht="17.25" x14ac:dyDescent="0.25">
      <c r="A115" s="126" t="s">
        <v>1312</v>
      </c>
    </row>
    <row r="116" spans="1:1" ht="17.25" x14ac:dyDescent="0.25">
      <c r="A116" s="126" t="s">
        <v>1313</v>
      </c>
    </row>
    <row r="117" spans="1:1" ht="17.25" x14ac:dyDescent="0.25">
      <c r="A117" s="123" t="s">
        <v>1314</v>
      </c>
    </row>
    <row r="118" spans="1:1" ht="17.25" x14ac:dyDescent="0.25">
      <c r="A118" s="126" t="s">
        <v>1315</v>
      </c>
    </row>
    <row r="119" spans="1:1" ht="17.25" x14ac:dyDescent="0.25">
      <c r="A119" s="126" t="s">
        <v>1316</v>
      </c>
    </row>
    <row r="120" spans="1:1" ht="17.25" x14ac:dyDescent="0.25">
      <c r="A120" s="126" t="s">
        <v>1317</v>
      </c>
    </row>
    <row r="121" spans="1:1" ht="17.25" x14ac:dyDescent="0.25">
      <c r="A121" s="131" t="s">
        <v>1318</v>
      </c>
    </row>
    <row r="122" spans="1:1" ht="17.25" x14ac:dyDescent="0.25">
      <c r="A122" s="123" t="s">
        <v>1319</v>
      </c>
    </row>
    <row r="123" spans="1:1" ht="17.25" x14ac:dyDescent="0.25">
      <c r="A123" s="123" t="s">
        <v>1320</v>
      </c>
    </row>
    <row r="124" spans="1:1" ht="17.25" x14ac:dyDescent="0.25">
      <c r="A124" s="126" t="s">
        <v>1321</v>
      </c>
    </row>
    <row r="125" spans="1:1" ht="17.25" x14ac:dyDescent="0.25">
      <c r="A125" s="126" t="s">
        <v>1322</v>
      </c>
    </row>
    <row r="126" spans="1:1" ht="17.25" x14ac:dyDescent="0.25">
      <c r="A126" s="126" t="s">
        <v>1323</v>
      </c>
    </row>
    <row r="127" spans="1:1" ht="17.25" x14ac:dyDescent="0.25">
      <c r="A127" s="126" t="s">
        <v>1324</v>
      </c>
    </row>
    <row r="128" spans="1:1" ht="17.25" x14ac:dyDescent="0.25">
      <c r="A128" s="126" t="s">
        <v>1325</v>
      </c>
    </row>
    <row r="129" spans="1:1" ht="17.25" x14ac:dyDescent="0.25">
      <c r="A129" s="131" t="s">
        <v>1326</v>
      </c>
    </row>
    <row r="130" spans="1:1" ht="34.5" x14ac:dyDescent="0.25">
      <c r="A130" s="126" t="s">
        <v>1327</v>
      </c>
    </row>
    <row r="131" spans="1:1" ht="69" x14ac:dyDescent="0.25">
      <c r="A131" s="126" t="s">
        <v>1328</v>
      </c>
    </row>
    <row r="132" spans="1:1" ht="34.5" x14ac:dyDescent="0.25">
      <c r="A132" s="126" t="s">
        <v>1329</v>
      </c>
    </row>
    <row r="133" spans="1:1" ht="17.25" x14ac:dyDescent="0.25">
      <c r="A133" s="131" t="s">
        <v>1330</v>
      </c>
    </row>
    <row r="134" spans="1:1" ht="34.5" x14ac:dyDescent="0.25">
      <c r="A134" s="123" t="s">
        <v>1331</v>
      </c>
    </row>
    <row r="135" spans="1:1" ht="17.25" x14ac:dyDescent="0.25">
      <c r="A135" s="123"/>
    </row>
    <row r="136" spans="1:1" ht="18.75" x14ac:dyDescent="0.25">
      <c r="A136" s="124" t="s">
        <v>1332</v>
      </c>
    </row>
    <row r="137" spans="1:1" ht="17.25" x14ac:dyDescent="0.25">
      <c r="A137" s="126" t="s">
        <v>1333</v>
      </c>
    </row>
    <row r="138" spans="1:1" ht="34.5" x14ac:dyDescent="0.25">
      <c r="A138" s="128" t="s">
        <v>1334</v>
      </c>
    </row>
    <row r="139" spans="1:1" ht="34.5" x14ac:dyDescent="0.25">
      <c r="A139" s="128" t="s">
        <v>1335</v>
      </c>
    </row>
    <row r="140" spans="1:1" ht="17.25" x14ac:dyDescent="0.25">
      <c r="A140" s="127" t="s">
        <v>1336</v>
      </c>
    </row>
    <row r="141" spans="1:1" ht="17.25" x14ac:dyDescent="0.25">
      <c r="A141" s="132" t="s">
        <v>1337</v>
      </c>
    </row>
    <row r="142" spans="1:1" ht="34.5" x14ac:dyDescent="0.3">
      <c r="A142" s="129" t="s">
        <v>1338</v>
      </c>
    </row>
    <row r="143" spans="1:1" ht="17.25" x14ac:dyDescent="0.25">
      <c r="A143" s="128" t="s">
        <v>1339</v>
      </c>
    </row>
    <row r="144" spans="1:1" ht="17.25" x14ac:dyDescent="0.25">
      <c r="A144" s="128" t="s">
        <v>1340</v>
      </c>
    </row>
    <row r="145" spans="1:1" ht="17.25" x14ac:dyDescent="0.25">
      <c r="A145" s="132" t="s">
        <v>1341</v>
      </c>
    </row>
    <row r="146" spans="1:1" ht="17.25" x14ac:dyDescent="0.25">
      <c r="A146" s="127" t="s">
        <v>1342</v>
      </c>
    </row>
    <row r="147" spans="1:1" ht="17.25" x14ac:dyDescent="0.25">
      <c r="A147" s="132" t="s">
        <v>1343</v>
      </c>
    </row>
    <row r="148" spans="1:1" ht="17.25" x14ac:dyDescent="0.25">
      <c r="A148" s="128" t="s">
        <v>1344</v>
      </c>
    </row>
    <row r="149" spans="1:1" ht="17.25" x14ac:dyDescent="0.25">
      <c r="A149" s="128" t="s">
        <v>1345</v>
      </c>
    </row>
    <row r="150" spans="1:1" ht="17.25" x14ac:dyDescent="0.25">
      <c r="A150" s="128" t="s">
        <v>1346</v>
      </c>
    </row>
    <row r="151" spans="1:1" ht="34.5" x14ac:dyDescent="0.25">
      <c r="A151" s="132" t="s">
        <v>1347</v>
      </c>
    </row>
    <row r="152" spans="1:1" ht="17.25" x14ac:dyDescent="0.25">
      <c r="A152" s="127" t="s">
        <v>1348</v>
      </c>
    </row>
    <row r="153" spans="1:1" ht="17.25" x14ac:dyDescent="0.25">
      <c r="A153" s="128" t="s">
        <v>1349</v>
      </c>
    </row>
    <row r="154" spans="1:1" ht="17.25" x14ac:dyDescent="0.25">
      <c r="A154" s="128" t="s">
        <v>1350</v>
      </c>
    </row>
    <row r="155" spans="1:1" ht="17.25" x14ac:dyDescent="0.25">
      <c r="A155" s="128" t="s">
        <v>1351</v>
      </c>
    </row>
    <row r="156" spans="1:1" ht="17.25" x14ac:dyDescent="0.25">
      <c r="A156" s="128" t="s">
        <v>1352</v>
      </c>
    </row>
    <row r="157" spans="1:1" ht="34.5" x14ac:dyDescent="0.25">
      <c r="A157" s="128" t="s">
        <v>1353</v>
      </c>
    </row>
    <row r="158" spans="1:1" ht="34.5" x14ac:dyDescent="0.25">
      <c r="A158" s="128" t="s">
        <v>1354</v>
      </c>
    </row>
    <row r="159" spans="1:1" ht="17.25" x14ac:dyDescent="0.25">
      <c r="A159" s="127" t="s">
        <v>1355</v>
      </c>
    </row>
    <row r="160" spans="1:1" ht="34.5" x14ac:dyDescent="0.25">
      <c r="A160" s="128" t="s">
        <v>1356</v>
      </c>
    </row>
    <row r="161" spans="1:1" ht="34.5" x14ac:dyDescent="0.25">
      <c r="A161" s="128" t="s">
        <v>1357</v>
      </c>
    </row>
    <row r="162" spans="1:1" ht="17.25" x14ac:dyDescent="0.25">
      <c r="A162" s="128" t="s">
        <v>1358</v>
      </c>
    </row>
    <row r="163" spans="1:1" ht="17.25" x14ac:dyDescent="0.25">
      <c r="A163" s="127" t="s">
        <v>1359</v>
      </c>
    </row>
    <row r="164" spans="1:1" ht="34.5" x14ac:dyDescent="0.3">
      <c r="A164" s="134" t="s">
        <v>1373</v>
      </c>
    </row>
    <row r="165" spans="1:1" ht="34.5" x14ac:dyDescent="0.25">
      <c r="A165" s="128" t="s">
        <v>1360</v>
      </c>
    </row>
    <row r="166" spans="1:1" ht="17.25" x14ac:dyDescent="0.25">
      <c r="A166" s="127" t="s">
        <v>1361</v>
      </c>
    </row>
    <row r="167" spans="1:1" ht="17.25" x14ac:dyDescent="0.25">
      <c r="A167" s="128" t="s">
        <v>1362</v>
      </c>
    </row>
    <row r="168" spans="1:1" ht="17.25" x14ac:dyDescent="0.25">
      <c r="A168" s="127" t="s">
        <v>1363</v>
      </c>
    </row>
    <row r="169" spans="1:1" ht="17.25" x14ac:dyDescent="0.3">
      <c r="A169" s="129" t="s">
        <v>1364</v>
      </c>
    </row>
    <row r="170" spans="1:1" ht="17.25" x14ac:dyDescent="0.3">
      <c r="A170" s="129"/>
    </row>
    <row r="171" spans="1:1" ht="17.25" x14ac:dyDescent="0.3">
      <c r="A171" s="129"/>
    </row>
    <row r="172" spans="1:1" ht="17.25" x14ac:dyDescent="0.3">
      <c r="A172" s="129"/>
    </row>
    <row r="173" spans="1:1" ht="17.25" x14ac:dyDescent="0.3">
      <c r="A173" s="129"/>
    </row>
    <row r="174" spans="1:1" ht="17.25" x14ac:dyDescent="0.3">
      <c r="A174" s="129"/>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AU705"/>
  <sheetViews>
    <sheetView showGridLines="0" zoomScale="60" zoomScaleNormal="60" workbookViewId="0"/>
  </sheetViews>
  <sheetFormatPr defaultColWidth="25.28515625" defaultRowHeight="15" outlineLevelRow="1" x14ac:dyDescent="0.2"/>
  <cols>
    <col min="1" max="1" width="42.42578125" style="395" customWidth="1"/>
    <col min="2" max="2" width="3.28515625" style="396" customWidth="1"/>
    <col min="3" max="3" width="27" style="397" customWidth="1"/>
    <col min="4" max="4" width="3.7109375" style="396" customWidth="1"/>
    <col min="5" max="5" width="28.7109375" style="396" bestFit="1" customWidth="1"/>
    <col min="6" max="6" width="8.7109375" style="396" customWidth="1"/>
    <col min="7" max="7" width="47.140625" style="397" bestFit="1" customWidth="1"/>
    <col min="8" max="8" width="3.85546875" style="397" customWidth="1"/>
    <col min="9" max="9" width="26.85546875" style="396" customWidth="1"/>
    <col min="10" max="10" width="5" style="396" customWidth="1"/>
    <col min="11" max="11" width="31.5703125" style="396" bestFit="1" customWidth="1"/>
    <col min="12" max="12" width="9" style="396" customWidth="1"/>
    <col min="13" max="13" width="29.28515625" style="395" bestFit="1" customWidth="1"/>
    <col min="14" max="14" width="3.28515625" style="396" customWidth="1"/>
    <col min="15" max="15" width="31" style="398" customWidth="1"/>
    <col min="16" max="16" width="3.28515625" style="396" customWidth="1"/>
    <col min="17" max="17" width="31" style="398" bestFit="1" customWidth="1"/>
    <col min="18" max="18" width="8.7109375" style="398" customWidth="1"/>
    <col min="19" max="19" width="15.28515625" style="398" customWidth="1"/>
    <col min="20" max="16384" width="25.28515625" style="398"/>
  </cols>
  <sheetData>
    <row r="1" spans="1:47" ht="18" customHeight="1" x14ac:dyDescent="0.2"/>
    <row r="2" spans="1:47" ht="18" customHeight="1" x14ac:dyDescent="0.2">
      <c r="O2" s="399"/>
      <c r="Q2" s="399"/>
    </row>
    <row r="3" spans="1:47" ht="4.5" customHeight="1" x14ac:dyDescent="0.2"/>
    <row r="4" spans="1:47" s="400" customFormat="1" ht="24.95" customHeight="1" x14ac:dyDescent="0.4">
      <c r="A4" s="785" t="s">
        <v>2761</v>
      </c>
      <c r="B4" s="785"/>
      <c r="C4" s="785"/>
      <c r="D4" s="785"/>
      <c r="E4" s="785"/>
      <c r="F4" s="785"/>
      <c r="G4" s="785"/>
      <c r="H4" s="785"/>
      <c r="I4" s="785"/>
      <c r="J4" s="785"/>
      <c r="K4" s="785"/>
      <c r="L4" s="785"/>
      <c r="M4" s="785"/>
      <c r="N4" s="785"/>
      <c r="O4" s="785"/>
      <c r="P4" s="785"/>
      <c r="Q4" s="785"/>
    </row>
    <row r="5" spans="1:47" ht="5.25" customHeight="1" x14ac:dyDescent="0.25">
      <c r="A5" s="401"/>
      <c r="C5" s="401"/>
      <c r="E5" s="395"/>
    </row>
    <row r="6" spans="1:47" s="403" customFormat="1" ht="18" customHeight="1" x14ac:dyDescent="0.25">
      <c r="A6" s="395"/>
      <c r="B6" s="402"/>
      <c r="D6" s="402"/>
      <c r="F6" s="402"/>
      <c r="G6" s="404" t="s">
        <v>2762</v>
      </c>
      <c r="H6" s="404"/>
      <c r="I6" s="405">
        <v>44834</v>
      </c>
      <c r="J6" s="402"/>
      <c r="K6" s="402"/>
      <c r="L6" s="402"/>
      <c r="M6" s="395"/>
      <c r="N6" s="402"/>
      <c r="O6" s="398"/>
      <c r="P6" s="402"/>
      <c r="Q6" s="398"/>
      <c r="R6" s="398"/>
      <c r="S6" s="398"/>
      <c r="T6" s="398"/>
      <c r="U6" s="398"/>
      <c r="V6" s="398"/>
      <c r="W6" s="398"/>
      <c r="X6" s="398"/>
      <c r="Y6" s="398"/>
      <c r="Z6" s="398"/>
      <c r="AA6" s="398"/>
      <c r="AB6" s="398"/>
      <c r="AC6" s="398"/>
      <c r="AD6" s="398"/>
      <c r="AE6" s="398"/>
      <c r="AF6" s="398"/>
      <c r="AG6" s="398"/>
      <c r="AH6" s="398"/>
      <c r="AI6" s="398"/>
      <c r="AJ6" s="398"/>
      <c r="AK6" s="398"/>
      <c r="AL6" s="398"/>
      <c r="AM6" s="398"/>
      <c r="AN6" s="398"/>
      <c r="AO6" s="398"/>
      <c r="AP6" s="398"/>
      <c r="AQ6" s="398"/>
      <c r="AR6" s="398"/>
      <c r="AS6" s="398"/>
      <c r="AT6" s="398"/>
      <c r="AU6" s="398"/>
    </row>
    <row r="7" spans="1:47" s="408" customFormat="1" ht="24.6" customHeight="1" x14ac:dyDescent="0.25">
      <c r="A7" s="406"/>
      <c r="B7" s="407"/>
      <c r="D7" s="407"/>
      <c r="F7" s="407"/>
      <c r="G7" s="409" t="s">
        <v>2763</v>
      </c>
      <c r="H7" s="409"/>
      <c r="I7" s="410">
        <v>44851</v>
      </c>
      <c r="J7" s="407"/>
      <c r="K7" s="407"/>
      <c r="L7" s="407"/>
      <c r="M7" s="411"/>
      <c r="N7" s="407"/>
      <c r="O7" s="412"/>
      <c r="P7" s="407"/>
      <c r="Q7" s="413"/>
      <c r="R7" s="412"/>
      <c r="S7" s="412"/>
      <c r="T7" s="412"/>
      <c r="U7" s="412"/>
      <c r="V7" s="412"/>
      <c r="W7" s="412"/>
      <c r="X7" s="412"/>
      <c r="Y7" s="412"/>
      <c r="Z7" s="412"/>
      <c r="AA7" s="412"/>
      <c r="AB7" s="412"/>
      <c r="AC7" s="412"/>
      <c r="AD7" s="412"/>
      <c r="AE7" s="412"/>
      <c r="AF7" s="412"/>
      <c r="AG7" s="412"/>
      <c r="AH7" s="412"/>
      <c r="AI7" s="412"/>
      <c r="AJ7" s="412"/>
      <c r="AK7" s="412"/>
      <c r="AL7" s="412"/>
      <c r="AM7" s="412"/>
      <c r="AN7" s="412"/>
      <c r="AO7" s="412"/>
      <c r="AP7" s="412"/>
      <c r="AQ7" s="412"/>
      <c r="AR7" s="412"/>
      <c r="AS7" s="412"/>
      <c r="AT7" s="412"/>
      <c r="AU7" s="412"/>
    </row>
    <row r="8" spans="1:47" ht="24.6" customHeight="1" x14ac:dyDescent="0.2"/>
    <row r="9" spans="1:47" ht="119.25" customHeight="1" x14ac:dyDescent="0.2">
      <c r="A9" s="414"/>
      <c r="B9" s="414"/>
      <c r="C9" s="414"/>
      <c r="D9" s="414"/>
      <c r="E9" s="414"/>
      <c r="F9" s="414"/>
      <c r="G9" s="414"/>
      <c r="H9" s="414"/>
      <c r="I9" s="414"/>
      <c r="J9" s="414"/>
      <c r="K9" s="414"/>
      <c r="L9" s="414"/>
      <c r="M9" s="414"/>
      <c r="N9" s="414"/>
      <c r="P9" s="414"/>
    </row>
    <row r="10" spans="1:47" ht="15" customHeight="1" x14ac:dyDescent="0.25">
      <c r="A10" s="415"/>
    </row>
    <row r="11" spans="1:47" ht="15" customHeight="1" x14ac:dyDescent="0.25">
      <c r="A11" s="415"/>
    </row>
    <row r="12" spans="1:47" ht="27" customHeight="1" x14ac:dyDescent="0.25">
      <c r="A12" s="415"/>
    </row>
    <row r="13" spans="1:47" ht="15" customHeight="1" x14ac:dyDescent="0.25">
      <c r="A13" s="415"/>
    </row>
    <row r="14" spans="1:47" ht="18" customHeight="1" x14ac:dyDescent="0.25">
      <c r="A14" s="416" t="s">
        <v>2764</v>
      </c>
      <c r="B14" s="417"/>
      <c r="C14" s="418"/>
      <c r="D14" s="417"/>
      <c r="E14" s="418"/>
      <c r="F14" s="417"/>
      <c r="G14" s="418"/>
      <c r="H14" s="418"/>
      <c r="I14" s="417"/>
      <c r="J14" s="417"/>
      <c r="K14" s="417"/>
      <c r="L14" s="417"/>
      <c r="M14" s="419"/>
      <c r="N14" s="417"/>
      <c r="O14" s="419"/>
      <c r="P14" s="417"/>
      <c r="Q14" s="419"/>
    </row>
    <row r="15" spans="1:47" ht="7.5" customHeight="1" x14ac:dyDescent="0.2">
      <c r="B15" s="395"/>
      <c r="C15" s="420"/>
      <c r="D15" s="395"/>
      <c r="E15" s="420"/>
      <c r="F15" s="395"/>
      <c r="G15" s="420"/>
      <c r="H15" s="420"/>
      <c r="I15" s="395"/>
      <c r="J15" s="395"/>
      <c r="K15" s="395"/>
      <c r="L15" s="395"/>
      <c r="N15" s="395"/>
      <c r="P15" s="395"/>
    </row>
    <row r="16" spans="1:47" s="412" customFormat="1" ht="48" customHeight="1" x14ac:dyDescent="0.25">
      <c r="A16" s="421" t="s">
        <v>2765</v>
      </c>
      <c r="B16" s="422"/>
      <c r="C16" s="423" t="s">
        <v>2766</v>
      </c>
      <c r="D16" s="422"/>
      <c r="E16" s="786" t="s">
        <v>2767</v>
      </c>
      <c r="F16" s="786"/>
      <c r="G16" s="423" t="s">
        <v>2768</v>
      </c>
      <c r="H16" s="424"/>
      <c r="I16" s="425" t="s">
        <v>2769</v>
      </c>
      <c r="J16" s="422"/>
      <c r="K16" s="425" t="s">
        <v>2770</v>
      </c>
      <c r="L16" s="422"/>
      <c r="M16" s="425" t="s">
        <v>2771</v>
      </c>
      <c r="N16" s="422"/>
      <c r="O16" s="426" t="s">
        <v>2772</v>
      </c>
      <c r="P16" s="422"/>
      <c r="Q16" s="425"/>
    </row>
    <row r="17" spans="1:22" ht="9.75" customHeight="1" x14ac:dyDescent="0.25">
      <c r="A17" s="427"/>
      <c r="B17" s="787"/>
      <c r="C17" s="787"/>
      <c r="D17" s="395"/>
      <c r="E17" s="428"/>
      <c r="F17" s="395"/>
      <c r="G17" s="429"/>
      <c r="H17" s="420"/>
      <c r="I17" s="430"/>
      <c r="J17" s="395"/>
      <c r="K17" s="398"/>
      <c r="L17" s="395"/>
      <c r="M17" s="398"/>
      <c r="N17" s="395"/>
      <c r="P17" s="395"/>
    </row>
    <row r="18" spans="1:22" s="400" customFormat="1" ht="9.6" customHeight="1" x14ac:dyDescent="0.25">
      <c r="A18" s="431"/>
      <c r="B18" s="432"/>
      <c r="C18" s="433"/>
      <c r="D18" s="433"/>
      <c r="E18" s="434"/>
      <c r="F18" s="432"/>
      <c r="G18" s="435"/>
      <c r="H18" s="436"/>
      <c r="I18" s="437"/>
      <c r="J18" s="432"/>
      <c r="K18" s="438"/>
      <c r="L18" s="432"/>
      <c r="M18" s="432"/>
      <c r="N18" s="432"/>
      <c r="O18" s="439"/>
      <c r="P18" s="432"/>
      <c r="Q18" s="440"/>
    </row>
    <row r="19" spans="1:22" s="400" customFormat="1" ht="17.45" customHeight="1" x14ac:dyDescent="0.25">
      <c r="A19" s="431"/>
      <c r="B19" s="432"/>
      <c r="C19" s="433"/>
      <c r="D19" s="433"/>
      <c r="E19" s="434"/>
      <c r="F19" s="432"/>
      <c r="G19" s="435"/>
      <c r="H19" s="436"/>
      <c r="I19" s="437"/>
      <c r="J19" s="432"/>
      <c r="K19" s="438"/>
      <c r="L19" s="432"/>
      <c r="M19" s="432"/>
      <c r="N19" s="432"/>
      <c r="O19" s="439"/>
      <c r="P19" s="432"/>
      <c r="Q19" s="440"/>
    </row>
    <row r="20" spans="1:22" s="400" customFormat="1" ht="18" hidden="1" customHeight="1" x14ac:dyDescent="0.25">
      <c r="A20" s="431"/>
      <c r="B20" s="432"/>
      <c r="C20" s="441"/>
      <c r="D20" s="433"/>
      <c r="E20" s="434"/>
      <c r="F20" s="432"/>
      <c r="G20" s="435"/>
      <c r="H20" s="436"/>
      <c r="I20" s="437"/>
      <c r="J20" s="432"/>
      <c r="K20" s="438"/>
      <c r="L20" s="432"/>
      <c r="M20" s="432"/>
      <c r="N20" s="432"/>
      <c r="O20" s="439"/>
      <c r="P20" s="432"/>
      <c r="Q20" s="440"/>
      <c r="S20" s="442"/>
    </row>
    <row r="21" spans="1:22" s="400" customFormat="1" ht="18" customHeight="1" x14ac:dyDescent="0.25">
      <c r="A21" s="431" t="s">
        <v>2774</v>
      </c>
      <c r="B21" s="432"/>
      <c r="C21" s="441">
        <v>135000000</v>
      </c>
      <c r="D21" s="433"/>
      <c r="E21" s="434">
        <v>1.4870399999999999</v>
      </c>
      <c r="F21" s="432"/>
      <c r="G21" s="435">
        <v>200750400</v>
      </c>
      <c r="H21" s="436"/>
      <c r="I21" s="437">
        <v>49580</v>
      </c>
      <c r="J21" s="432"/>
      <c r="K21" s="438">
        <v>1.5970000000000002E-2</v>
      </c>
      <c r="L21" s="432"/>
      <c r="M21" s="432" t="s">
        <v>2773</v>
      </c>
      <c r="N21" s="432"/>
      <c r="O21" s="439" t="s">
        <v>2775</v>
      </c>
      <c r="P21" s="432"/>
      <c r="Q21" s="440"/>
      <c r="S21" s="442">
        <f>(I21-$I$6)/365</f>
        <v>13.002739726027396</v>
      </c>
    </row>
    <row r="22" spans="1:22" s="400" customFormat="1" ht="18" customHeight="1" x14ac:dyDescent="0.25">
      <c r="A22" s="431" t="s">
        <v>2776</v>
      </c>
      <c r="B22" s="432"/>
      <c r="C22" s="441">
        <v>1750000000</v>
      </c>
      <c r="D22" s="433"/>
      <c r="E22" s="434">
        <v>1.4605999999999999</v>
      </c>
      <c r="F22" s="432"/>
      <c r="G22" s="435">
        <v>2556050000</v>
      </c>
      <c r="H22" s="436"/>
      <c r="I22" s="437">
        <v>45219</v>
      </c>
      <c r="J22" s="432"/>
      <c r="K22" s="438">
        <v>1E-3</v>
      </c>
      <c r="L22" s="432"/>
      <c r="M22" s="432" t="s">
        <v>2773</v>
      </c>
      <c r="N22" s="432"/>
      <c r="O22" s="439" t="s">
        <v>2777</v>
      </c>
      <c r="P22" s="432"/>
      <c r="Q22" s="440"/>
      <c r="S22" s="442">
        <f>(I22-$I$6)/365</f>
        <v>1.0547945205479452</v>
      </c>
    </row>
    <row r="23" spans="1:22" s="400" customFormat="1" ht="18" customHeight="1" x14ac:dyDescent="0.25">
      <c r="A23" s="431" t="s">
        <v>2778</v>
      </c>
      <c r="B23" s="432"/>
      <c r="C23" s="441">
        <v>1500000000</v>
      </c>
      <c r="D23" s="433"/>
      <c r="E23" s="434">
        <v>1.4769600000000001</v>
      </c>
      <c r="F23" s="432"/>
      <c r="G23" s="435">
        <v>2215440000</v>
      </c>
      <c r="H23" s="436"/>
      <c r="I23" s="437">
        <v>44952</v>
      </c>
      <c r="J23" s="432"/>
      <c r="K23" s="438">
        <v>2E-3</v>
      </c>
      <c r="L23" s="432"/>
      <c r="M23" s="432" t="s">
        <v>2773</v>
      </c>
      <c r="N23" s="432"/>
      <c r="O23" s="439" t="s">
        <v>2779</v>
      </c>
      <c r="P23" s="432"/>
      <c r="Q23" s="440"/>
      <c r="S23" s="442">
        <f t="shared" ref="S23:S28" si="0">(I23-$I$6)/365</f>
        <v>0.32328767123287672</v>
      </c>
    </row>
    <row r="24" spans="1:22" s="400" customFormat="1" ht="19.899999999999999" customHeight="1" x14ac:dyDescent="0.25">
      <c r="A24" s="431" t="s">
        <v>2780</v>
      </c>
      <c r="B24" s="432"/>
      <c r="C24" s="443">
        <v>2000000000</v>
      </c>
      <c r="D24" s="433"/>
      <c r="E24" s="434">
        <v>1</v>
      </c>
      <c r="F24" s="432"/>
      <c r="G24" s="435">
        <v>2000000000</v>
      </c>
      <c r="H24" s="436"/>
      <c r="I24" s="437">
        <v>44958</v>
      </c>
      <c r="J24" s="432"/>
      <c r="K24" s="444" t="s">
        <v>2781</v>
      </c>
      <c r="L24" s="432"/>
      <c r="M24" s="432" t="s">
        <v>2782</v>
      </c>
      <c r="N24" s="432"/>
      <c r="O24" s="439" t="s">
        <v>2783</v>
      </c>
      <c r="P24" s="432"/>
      <c r="Q24" s="440"/>
      <c r="S24" s="442">
        <f t="shared" si="0"/>
        <v>0.33972602739726027</v>
      </c>
    </row>
    <row r="25" spans="1:22" s="400" customFormat="1" ht="18" customHeight="1" x14ac:dyDescent="0.25">
      <c r="A25" s="445" t="s">
        <v>2784</v>
      </c>
      <c r="B25" s="446"/>
      <c r="C25" s="447">
        <v>400000000</v>
      </c>
      <c r="D25" s="448"/>
      <c r="E25" s="449">
        <v>1.806</v>
      </c>
      <c r="F25" s="446"/>
      <c r="G25" s="450">
        <v>722400000</v>
      </c>
      <c r="H25" s="451"/>
      <c r="I25" s="452">
        <v>45032</v>
      </c>
      <c r="J25" s="446"/>
      <c r="K25" s="446" t="s">
        <v>2785</v>
      </c>
      <c r="L25" s="432"/>
      <c r="M25" s="432" t="s">
        <v>2782</v>
      </c>
      <c r="N25" s="432"/>
      <c r="O25" s="439" t="s">
        <v>2786</v>
      </c>
      <c r="P25" s="432"/>
      <c r="Q25" s="440"/>
      <c r="S25" s="442">
        <f t="shared" si="0"/>
        <v>0.54246575342465753</v>
      </c>
    </row>
    <row r="26" spans="1:22" s="400" customFormat="1" ht="18" customHeight="1" x14ac:dyDescent="0.25">
      <c r="A26" s="431" t="s">
        <v>2787</v>
      </c>
      <c r="B26" s="432"/>
      <c r="C26" s="453">
        <v>1250000000</v>
      </c>
      <c r="D26" s="433"/>
      <c r="E26" s="434">
        <v>1.54236</v>
      </c>
      <c r="F26" s="432"/>
      <c r="G26" s="435">
        <v>1927950000</v>
      </c>
      <c r="H26" s="436"/>
      <c r="I26" s="437">
        <v>45301</v>
      </c>
      <c r="J26" s="432"/>
      <c r="K26" s="438">
        <v>2.5000000000000001E-3</v>
      </c>
      <c r="L26" s="432"/>
      <c r="M26" s="432" t="s">
        <v>2773</v>
      </c>
      <c r="N26" s="432"/>
      <c r="O26" s="439" t="s">
        <v>2788</v>
      </c>
      <c r="P26" s="432"/>
      <c r="Q26" s="440"/>
      <c r="S26" s="442">
        <f t="shared" si="0"/>
        <v>1.2794520547945205</v>
      </c>
    </row>
    <row r="27" spans="1:22" s="400" customFormat="1" ht="18" customHeight="1" x14ac:dyDescent="0.25">
      <c r="A27" s="431" t="s">
        <v>2789</v>
      </c>
      <c r="B27" s="432"/>
      <c r="C27" s="453">
        <v>1250000000</v>
      </c>
      <c r="D27" s="433"/>
      <c r="E27" s="434">
        <v>1.5620000000000001</v>
      </c>
      <c r="F27" s="432"/>
      <c r="G27" s="435">
        <v>1952500000</v>
      </c>
      <c r="H27" s="436"/>
      <c r="I27" s="437">
        <v>45011</v>
      </c>
      <c r="J27" s="432"/>
      <c r="K27" s="438">
        <v>1.25E-3</v>
      </c>
      <c r="L27" s="432"/>
      <c r="M27" s="432" t="s">
        <v>2773</v>
      </c>
      <c r="N27" s="454"/>
      <c r="O27" s="439" t="s">
        <v>2790</v>
      </c>
      <c r="P27" s="432"/>
      <c r="Q27" s="440"/>
      <c r="S27" s="442">
        <f t="shared" si="0"/>
        <v>0.48493150684931507</v>
      </c>
    </row>
    <row r="28" spans="1:22" s="460" customFormat="1" ht="18" customHeight="1" x14ac:dyDescent="0.25">
      <c r="A28" s="445" t="s">
        <v>2791</v>
      </c>
      <c r="B28" s="446"/>
      <c r="C28" s="455">
        <v>1500000000</v>
      </c>
      <c r="D28" s="448"/>
      <c r="E28" s="449">
        <v>1</v>
      </c>
      <c r="F28" s="446"/>
      <c r="G28" s="450">
        <v>1500000000</v>
      </c>
      <c r="H28" s="451"/>
      <c r="I28" s="452">
        <v>45012</v>
      </c>
      <c r="J28" s="446"/>
      <c r="K28" s="456" t="s">
        <v>2792</v>
      </c>
      <c r="L28" s="446"/>
      <c r="M28" s="446" t="s">
        <v>2782</v>
      </c>
      <c r="N28" s="457"/>
      <c r="O28" s="458" t="s">
        <v>2793</v>
      </c>
      <c r="P28" s="446"/>
      <c r="Q28" s="459"/>
      <c r="S28" s="442">
        <f t="shared" si="0"/>
        <v>0.48767123287671232</v>
      </c>
      <c r="V28" s="461"/>
    </row>
    <row r="29" spans="1:22" s="460" customFormat="1" ht="18" hidden="1" customHeight="1" x14ac:dyDescent="0.25">
      <c r="A29" s="445" t="s">
        <v>2794</v>
      </c>
      <c r="B29" s="446"/>
      <c r="C29" s="448"/>
      <c r="D29" s="448"/>
      <c r="E29" s="449"/>
      <c r="F29" s="446"/>
      <c r="G29" s="462">
        <v>29652632900</v>
      </c>
      <c r="H29" s="451"/>
      <c r="I29" s="452"/>
      <c r="J29" s="446"/>
      <c r="K29" s="456"/>
      <c r="L29" s="446"/>
      <c r="M29" s="446"/>
      <c r="N29" s="457"/>
      <c r="O29" s="458"/>
      <c r="P29" s="446"/>
      <c r="Q29" s="459"/>
    </row>
    <row r="30" spans="1:22" s="460" customFormat="1" ht="18" x14ac:dyDescent="0.25">
      <c r="A30" s="445" t="s">
        <v>2795</v>
      </c>
      <c r="B30" s="446"/>
      <c r="C30" s="463">
        <v>160000000</v>
      </c>
      <c r="D30" s="448"/>
      <c r="E30" s="449">
        <v>1.4650000000000001</v>
      </c>
      <c r="F30" s="446"/>
      <c r="G30" s="450">
        <v>234400000</v>
      </c>
      <c r="H30" s="451"/>
      <c r="I30" s="452">
        <v>46119</v>
      </c>
      <c r="J30" s="446"/>
      <c r="K30" s="456">
        <v>3.5E-4</v>
      </c>
      <c r="L30" s="446"/>
      <c r="M30" s="446" t="s">
        <v>2773</v>
      </c>
      <c r="N30" s="457"/>
      <c r="O30" s="458" t="s">
        <v>2796</v>
      </c>
      <c r="P30" s="446"/>
      <c r="Q30" s="459"/>
      <c r="S30" s="442">
        <f>(I30-$I$6)/365</f>
        <v>3.5205479452054793</v>
      </c>
    </row>
    <row r="31" spans="1:22" s="460" customFormat="1" ht="18" hidden="1" x14ac:dyDescent="0.25">
      <c r="A31" s="445" t="s">
        <v>2797</v>
      </c>
      <c r="B31" s="446"/>
      <c r="C31" s="464"/>
      <c r="D31" s="448"/>
      <c r="E31" s="449"/>
      <c r="F31" s="446"/>
      <c r="G31" s="450">
        <v>1500000000</v>
      </c>
      <c r="H31" s="451"/>
      <c r="I31" s="452"/>
      <c r="J31" s="446"/>
      <c r="K31" s="456"/>
      <c r="L31" s="446"/>
      <c r="M31" s="446"/>
      <c r="N31" s="457"/>
      <c r="O31" s="458"/>
      <c r="P31" s="446"/>
      <c r="Q31" s="459"/>
      <c r="S31" s="442"/>
    </row>
    <row r="32" spans="1:22" s="460" customFormat="1" ht="18" x14ac:dyDescent="0.25">
      <c r="A32" s="445" t="s">
        <v>2798</v>
      </c>
      <c r="B32" s="446"/>
      <c r="C32" s="463">
        <v>325000000</v>
      </c>
      <c r="D32" s="448"/>
      <c r="E32" s="449">
        <v>1.4515</v>
      </c>
      <c r="F32" s="446"/>
      <c r="G32" s="450">
        <v>471737500</v>
      </c>
      <c r="H32" s="451"/>
      <c r="I32" s="452">
        <v>45282</v>
      </c>
      <c r="J32" s="446"/>
      <c r="K32" s="465">
        <v>9.6000000000000002E-4</v>
      </c>
      <c r="L32" s="446"/>
      <c r="M32" s="446" t="s">
        <v>2773</v>
      </c>
      <c r="N32" s="457"/>
      <c r="O32" s="458" t="s">
        <v>2799</v>
      </c>
      <c r="P32" s="446"/>
      <c r="Q32" s="459"/>
      <c r="S32" s="442">
        <f t="shared" ref="S32:S38" si="1">(I32-$I$6)/365</f>
        <v>1.2273972602739727</v>
      </c>
    </row>
    <row r="33" spans="1:47" s="460" customFormat="1" ht="18" x14ac:dyDescent="0.25">
      <c r="A33" s="466" t="s">
        <v>2800</v>
      </c>
      <c r="B33" s="446"/>
      <c r="C33" s="467">
        <v>2000000000</v>
      </c>
      <c r="D33" s="448"/>
      <c r="E33" s="449">
        <v>0.86499999999999999</v>
      </c>
      <c r="F33" s="446"/>
      <c r="G33" s="450">
        <v>1730000000</v>
      </c>
      <c r="H33" s="451"/>
      <c r="I33" s="452">
        <v>45033</v>
      </c>
      <c r="J33" s="446"/>
      <c r="K33" s="465" t="s">
        <v>2801</v>
      </c>
      <c r="L33" s="446"/>
      <c r="M33" s="446" t="s">
        <v>2782</v>
      </c>
      <c r="N33" s="457"/>
      <c r="O33" s="458" t="s">
        <v>2802</v>
      </c>
      <c r="P33" s="446"/>
      <c r="Q33" s="459"/>
      <c r="S33" s="442">
        <f t="shared" si="1"/>
        <v>0.54520547945205478</v>
      </c>
    </row>
    <row r="34" spans="1:47" s="460" customFormat="1" ht="18" x14ac:dyDescent="0.25">
      <c r="A34" s="445" t="s">
        <v>2803</v>
      </c>
      <c r="B34" s="446"/>
      <c r="C34" s="453">
        <v>1250000000</v>
      </c>
      <c r="D34" s="448"/>
      <c r="E34" s="449">
        <v>1.4711000000000001</v>
      </c>
      <c r="F34" s="446"/>
      <c r="G34" s="450">
        <v>1838875000</v>
      </c>
      <c r="H34" s="451"/>
      <c r="I34" s="452">
        <v>47277</v>
      </c>
      <c r="J34" s="446"/>
      <c r="K34" s="456">
        <v>5.0000000000000001E-4</v>
      </c>
      <c r="L34" s="446"/>
      <c r="M34" s="446" t="s">
        <v>2773</v>
      </c>
      <c r="N34" s="457"/>
      <c r="O34" s="458" t="s">
        <v>2804</v>
      </c>
      <c r="P34" s="446"/>
      <c r="Q34" s="459"/>
      <c r="S34" s="442">
        <f t="shared" si="1"/>
        <v>6.6931506849315072</v>
      </c>
    </row>
    <row r="35" spans="1:47" s="460" customFormat="1" ht="18" x14ac:dyDescent="0.25">
      <c r="A35" s="445" t="s">
        <v>2805</v>
      </c>
      <c r="B35" s="446"/>
      <c r="C35" s="447">
        <v>1500000000</v>
      </c>
      <c r="D35" s="448"/>
      <c r="E35" s="449">
        <v>1.7450000000000001</v>
      </c>
      <c r="F35" s="446"/>
      <c r="G35" s="450">
        <v>2617500000</v>
      </c>
      <c r="H35" s="451"/>
      <c r="I35" s="452">
        <v>46280</v>
      </c>
      <c r="J35" s="446"/>
      <c r="K35" s="456" t="s">
        <v>2806</v>
      </c>
      <c r="L35" s="446"/>
      <c r="M35" s="446" t="s">
        <v>2782</v>
      </c>
      <c r="N35" s="457"/>
      <c r="O35" s="458" t="s">
        <v>2807</v>
      </c>
      <c r="P35" s="446"/>
      <c r="Q35" s="459"/>
      <c r="S35" s="442">
        <f t="shared" si="1"/>
        <v>3.9616438356164383</v>
      </c>
    </row>
    <row r="36" spans="1:47" s="470" customFormat="1" ht="17.45" customHeight="1" x14ac:dyDescent="0.25">
      <c r="A36" s="445" t="s">
        <v>2808</v>
      </c>
      <c r="B36" s="468"/>
      <c r="C36" s="453">
        <v>2750000000</v>
      </c>
      <c r="D36" s="468"/>
      <c r="E36" s="449">
        <v>1.42</v>
      </c>
      <c r="F36" s="468"/>
      <c r="G36" s="450">
        <v>3905000000</v>
      </c>
      <c r="H36" s="469"/>
      <c r="I36" s="452">
        <v>46413</v>
      </c>
      <c r="J36" s="468"/>
      <c r="K36" s="465">
        <v>1.25E-3</v>
      </c>
      <c r="L36" s="468"/>
      <c r="M36" s="446" t="s">
        <v>2773</v>
      </c>
      <c r="N36" s="468"/>
      <c r="O36" s="458" t="s">
        <v>2809</v>
      </c>
      <c r="P36" s="468"/>
      <c r="S36" s="442">
        <f t="shared" si="1"/>
        <v>4.3260273972602743</v>
      </c>
    </row>
    <row r="37" spans="1:47" s="470" customFormat="1" ht="17.45" customHeight="1" x14ac:dyDescent="0.25">
      <c r="A37" s="445" t="s">
        <v>2810</v>
      </c>
      <c r="B37" s="468"/>
      <c r="C37" s="447">
        <v>600000000</v>
      </c>
      <c r="D37" s="468"/>
      <c r="E37" s="449">
        <v>1.6915</v>
      </c>
      <c r="F37" s="468"/>
      <c r="G37" s="450">
        <v>1014900000</v>
      </c>
      <c r="H37" s="469"/>
      <c r="I37" s="452">
        <v>46455</v>
      </c>
      <c r="J37" s="468"/>
      <c r="K37" s="456" t="s">
        <v>2806</v>
      </c>
      <c r="L37" s="468"/>
      <c r="M37" s="446" t="s">
        <v>2782</v>
      </c>
      <c r="N37" s="468"/>
      <c r="O37" s="458" t="s">
        <v>2811</v>
      </c>
      <c r="P37" s="468"/>
      <c r="S37" s="442">
        <f t="shared" si="1"/>
        <v>4.441095890410959</v>
      </c>
    </row>
    <row r="38" spans="1:47" s="470" customFormat="1" ht="17.45" customHeight="1" x14ac:dyDescent="0.25">
      <c r="A38" s="445" t="s">
        <v>2812</v>
      </c>
      <c r="B38" s="468"/>
      <c r="C38" s="453">
        <v>1750000000</v>
      </c>
      <c r="D38" s="468"/>
      <c r="E38" s="449">
        <v>1.3903000000000001</v>
      </c>
      <c r="F38" s="468"/>
      <c r="G38" s="450">
        <v>2433025000</v>
      </c>
      <c r="H38" s="469"/>
      <c r="I38" s="452">
        <v>46117</v>
      </c>
      <c r="J38" s="468"/>
      <c r="K38" s="456">
        <v>0.01</v>
      </c>
      <c r="L38" s="468"/>
      <c r="M38" s="446" t="s">
        <v>2773</v>
      </c>
      <c r="N38" s="468"/>
      <c r="O38" s="458" t="s">
        <v>2813</v>
      </c>
      <c r="P38" s="468"/>
      <c r="S38" s="442">
        <f t="shared" si="1"/>
        <v>3.515068493150685</v>
      </c>
    </row>
    <row r="39" spans="1:47" s="470" customFormat="1" ht="17.45" customHeight="1" x14ac:dyDescent="0.25">
      <c r="A39" s="445" t="s">
        <v>2814</v>
      </c>
      <c r="B39" s="468"/>
      <c r="C39" s="471">
        <v>2500000000</v>
      </c>
      <c r="D39" s="468"/>
      <c r="E39" s="449">
        <v>1.2949999999999999</v>
      </c>
      <c r="F39" s="468"/>
      <c r="G39" s="472">
        <v>3237500000</v>
      </c>
      <c r="H39" s="469"/>
      <c r="I39" s="452">
        <v>45863</v>
      </c>
      <c r="J39" s="468"/>
      <c r="K39" s="456">
        <v>3.7499999999999999E-2</v>
      </c>
      <c r="L39" s="468"/>
      <c r="M39" s="446" t="s">
        <v>2773</v>
      </c>
      <c r="N39" s="468"/>
      <c r="O39" s="458" t="s">
        <v>2815</v>
      </c>
      <c r="P39" s="468"/>
      <c r="S39" s="442">
        <f>(I39-$I$6)/365</f>
        <v>2.8191780821917809</v>
      </c>
    </row>
    <row r="40" spans="1:47" s="470" customFormat="1" ht="22.15" customHeight="1" thickBot="1" x14ac:dyDescent="0.3">
      <c r="A40" s="788" t="s">
        <v>2816</v>
      </c>
      <c r="B40" s="788"/>
      <c r="C40" s="788"/>
      <c r="D40" s="788"/>
      <c r="E40" s="788"/>
      <c r="F40" s="468"/>
      <c r="G40" s="462">
        <v>30558027900</v>
      </c>
      <c r="H40" s="469"/>
      <c r="I40" s="472"/>
      <c r="J40" s="468"/>
      <c r="K40" s="473"/>
      <c r="L40" s="468"/>
      <c r="M40" s="474"/>
      <c r="N40" s="468"/>
      <c r="P40" s="468"/>
    </row>
    <row r="41" spans="1:47" s="470" customFormat="1" ht="18" customHeight="1" thickTop="1" x14ac:dyDescent="0.2">
      <c r="A41" s="788"/>
      <c r="B41" s="788"/>
      <c r="C41" s="788"/>
      <c r="D41" s="788"/>
      <c r="E41" s="788"/>
      <c r="F41" s="468"/>
      <c r="G41" s="475"/>
      <c r="H41" s="469"/>
      <c r="I41" s="476"/>
      <c r="J41" s="468"/>
      <c r="K41" s="477"/>
      <c r="L41" s="468"/>
      <c r="M41" s="474"/>
      <c r="N41" s="468"/>
      <c r="P41" s="468"/>
    </row>
    <row r="42" spans="1:47" ht="9.75" customHeight="1" x14ac:dyDescent="0.25">
      <c r="B42" s="478"/>
      <c r="C42" s="478"/>
      <c r="D42" s="395"/>
      <c r="E42" s="428"/>
      <c r="F42" s="395"/>
      <c r="G42" s="479"/>
      <c r="H42" s="420"/>
      <c r="I42" s="430"/>
      <c r="J42" s="395"/>
      <c r="K42" s="480"/>
      <c r="L42" s="395"/>
      <c r="M42" s="397"/>
      <c r="N42" s="395"/>
      <c r="P42" s="395"/>
    </row>
    <row r="43" spans="1:47" ht="18" customHeight="1" x14ac:dyDescent="0.25">
      <c r="A43" s="481" t="s">
        <v>2817</v>
      </c>
      <c r="B43" s="482"/>
      <c r="C43" s="482"/>
      <c r="D43" s="468"/>
      <c r="E43" s="483"/>
      <c r="F43" s="468"/>
      <c r="G43" s="484">
        <v>3.0591800329810095E-2</v>
      </c>
      <c r="H43" s="469"/>
      <c r="I43" s="481" t="s">
        <v>2818</v>
      </c>
      <c r="J43" s="481"/>
      <c r="K43" s="481"/>
      <c r="L43" s="481"/>
      <c r="M43" s="485">
        <v>5.5E-2</v>
      </c>
      <c r="N43" s="395"/>
      <c r="P43" s="395"/>
    </row>
    <row r="44" spans="1:47" ht="18" hidden="1" customHeight="1" x14ac:dyDescent="0.25">
      <c r="A44" s="481" t="s">
        <v>2819</v>
      </c>
      <c r="B44" s="482"/>
      <c r="C44" s="482"/>
      <c r="D44" s="468"/>
      <c r="E44" s="483"/>
      <c r="F44" s="468"/>
      <c r="G44" s="484">
        <f>+'[1]OSFI Ratio'!M16</f>
        <v>2.9985279567246323E-2</v>
      </c>
      <c r="H44" s="420"/>
      <c r="I44" s="486" t="s">
        <v>2820</v>
      </c>
      <c r="J44" s="486"/>
      <c r="K44" s="486"/>
      <c r="L44" s="486"/>
      <c r="M44" s="487">
        <v>0.1</v>
      </c>
      <c r="N44" s="395"/>
      <c r="P44" s="395"/>
    </row>
    <row r="45" spans="1:47" ht="8.25" customHeight="1" x14ac:dyDescent="0.25">
      <c r="A45" s="789"/>
      <c r="B45" s="789"/>
      <c r="C45" s="789"/>
      <c r="D45" s="789"/>
      <c r="E45" s="789"/>
      <c r="F45" s="789"/>
      <c r="G45" s="789"/>
      <c r="H45" s="488"/>
      <c r="I45" s="488"/>
      <c r="J45" s="488"/>
      <c r="K45" s="488"/>
      <c r="L45" s="488"/>
      <c r="M45" s="488"/>
      <c r="N45" s="488"/>
      <c r="P45" s="488"/>
      <c r="S45" s="489"/>
    </row>
    <row r="46" spans="1:47" s="470" customFormat="1" ht="18" customHeight="1" x14ac:dyDescent="0.25">
      <c r="A46" s="790" t="s">
        <v>2821</v>
      </c>
      <c r="B46" s="790"/>
      <c r="C46" s="790"/>
      <c r="D46" s="790"/>
      <c r="E46" s="790"/>
      <c r="G46" s="490">
        <v>29.587118833565576</v>
      </c>
      <c r="H46" s="398"/>
      <c r="I46" s="398"/>
      <c r="J46" s="398"/>
      <c r="K46" s="398"/>
      <c r="L46" s="398"/>
      <c r="M46" s="398"/>
      <c r="N46" s="398"/>
      <c r="O46" s="398"/>
      <c r="P46" s="398"/>
      <c r="Q46" s="398"/>
      <c r="R46" s="398"/>
      <c r="S46" s="398"/>
      <c r="T46" s="398"/>
      <c r="U46" s="398"/>
      <c r="V46" s="398"/>
      <c r="W46" s="398"/>
      <c r="X46" s="398"/>
      <c r="Y46" s="398"/>
      <c r="Z46" s="398"/>
      <c r="AA46" s="398"/>
      <c r="AB46" s="398"/>
      <c r="AC46" s="398"/>
      <c r="AD46" s="398"/>
      <c r="AE46" s="398"/>
      <c r="AF46" s="398"/>
      <c r="AG46" s="398"/>
      <c r="AH46" s="398"/>
      <c r="AI46" s="398"/>
      <c r="AJ46" s="398"/>
      <c r="AK46" s="398"/>
      <c r="AL46" s="398"/>
      <c r="AM46" s="398"/>
      <c r="AN46" s="398"/>
      <c r="AO46" s="398"/>
      <c r="AP46" s="398"/>
      <c r="AQ46" s="398"/>
      <c r="AR46" s="398"/>
      <c r="AS46" s="398"/>
      <c r="AT46" s="398"/>
      <c r="AU46" s="398"/>
    </row>
    <row r="47" spans="1:47" ht="18" customHeight="1" x14ac:dyDescent="0.25">
      <c r="A47" s="790" t="s">
        <v>2822</v>
      </c>
      <c r="B47" s="790"/>
      <c r="C47" s="790"/>
      <c r="D47" s="790"/>
      <c r="E47" s="790"/>
      <c r="F47" s="395"/>
      <c r="G47" s="490">
        <v>34.292411673026656</v>
      </c>
      <c r="H47" s="420"/>
      <c r="I47" s="430"/>
      <c r="J47" s="395"/>
      <c r="K47" s="480"/>
      <c r="L47" s="395"/>
      <c r="M47" s="397"/>
      <c r="N47" s="395"/>
      <c r="P47" s="395"/>
    </row>
    <row r="48" spans="1:47" ht="7.5" customHeight="1" x14ac:dyDescent="0.2">
      <c r="A48" s="491"/>
      <c r="B48" s="398"/>
      <c r="C48" s="492"/>
      <c r="D48" s="398"/>
      <c r="E48" s="470"/>
      <c r="F48" s="398"/>
      <c r="G48" s="470"/>
      <c r="H48" s="398"/>
      <c r="I48" s="398"/>
      <c r="J48" s="398"/>
      <c r="K48" s="398"/>
      <c r="L48" s="398"/>
      <c r="M48" s="398"/>
      <c r="N48" s="398"/>
      <c r="P48" s="398"/>
    </row>
    <row r="49" spans="1:15" ht="27" customHeight="1" x14ac:dyDescent="0.25">
      <c r="A49" s="493" t="s">
        <v>2823</v>
      </c>
      <c r="C49" s="494"/>
      <c r="E49" s="495"/>
      <c r="G49" s="494" t="s">
        <v>2824</v>
      </c>
      <c r="H49" s="496"/>
      <c r="I49" s="494" t="s">
        <v>2825</v>
      </c>
      <c r="K49" s="494" t="s">
        <v>2826</v>
      </c>
      <c r="O49" s="399"/>
    </row>
    <row r="50" spans="1:15" ht="5.25" customHeight="1" x14ac:dyDescent="0.25">
      <c r="A50" s="427"/>
      <c r="B50" s="497"/>
      <c r="C50" s="479"/>
      <c r="D50" s="497"/>
      <c r="E50" s="498"/>
      <c r="F50" s="497"/>
      <c r="G50" s="479"/>
      <c r="H50" s="479"/>
      <c r="I50" s="479"/>
      <c r="J50" s="497"/>
      <c r="K50" s="479"/>
    </row>
    <row r="51" spans="1:15" ht="33" hidden="1" customHeight="1" x14ac:dyDescent="0.25">
      <c r="A51" s="427"/>
      <c r="B51" s="497"/>
      <c r="C51" s="479"/>
      <c r="D51" s="497"/>
      <c r="E51" s="498"/>
      <c r="F51" s="497"/>
      <c r="G51" s="446"/>
      <c r="H51" s="446"/>
      <c r="I51" s="446"/>
      <c r="J51" s="499"/>
      <c r="K51" s="446"/>
      <c r="O51" s="500"/>
    </row>
    <row r="52" spans="1:15" ht="18" customHeight="1" x14ac:dyDescent="0.25">
      <c r="A52" s="427" t="s">
        <v>2774</v>
      </c>
      <c r="B52" s="497"/>
      <c r="C52" s="479"/>
      <c r="D52" s="497"/>
      <c r="E52" s="498"/>
      <c r="F52" s="497"/>
      <c r="G52" s="446" t="s">
        <v>2827</v>
      </c>
      <c r="H52" s="446"/>
      <c r="I52" s="446" t="s">
        <v>2828</v>
      </c>
      <c r="J52" s="499"/>
      <c r="K52" s="446" t="s">
        <v>2828</v>
      </c>
      <c r="O52" s="500"/>
    </row>
    <row r="53" spans="1:15" ht="18" customHeight="1" x14ac:dyDescent="0.25">
      <c r="A53" s="427" t="s">
        <v>2776</v>
      </c>
      <c r="B53" s="497"/>
      <c r="C53" s="479"/>
      <c r="D53" s="497"/>
      <c r="E53" s="498"/>
      <c r="F53" s="497"/>
      <c r="G53" s="446" t="s">
        <v>2827</v>
      </c>
      <c r="H53" s="446"/>
      <c r="I53" s="446" t="s">
        <v>2828</v>
      </c>
      <c r="J53" s="499"/>
      <c r="K53" s="446" t="s">
        <v>2828</v>
      </c>
    </row>
    <row r="54" spans="1:15" ht="18" customHeight="1" x14ac:dyDescent="0.25">
      <c r="A54" s="427" t="s">
        <v>2778</v>
      </c>
      <c r="B54" s="497"/>
      <c r="C54" s="479"/>
      <c r="D54" s="497"/>
      <c r="E54" s="498"/>
      <c r="F54" s="497"/>
      <c r="G54" s="446" t="s">
        <v>2827</v>
      </c>
      <c r="H54" s="446"/>
      <c r="I54" s="446" t="s">
        <v>2828</v>
      </c>
      <c r="J54" s="499"/>
      <c r="K54" s="446" t="s">
        <v>2828</v>
      </c>
    </row>
    <row r="55" spans="1:15" ht="18" customHeight="1" x14ac:dyDescent="0.25">
      <c r="A55" s="427" t="s">
        <v>2780</v>
      </c>
      <c r="B55" s="497"/>
      <c r="C55" s="479"/>
      <c r="D55" s="497"/>
      <c r="E55" s="498"/>
      <c r="F55" s="497"/>
      <c r="G55" s="446" t="s">
        <v>2827</v>
      </c>
      <c r="H55" s="446"/>
      <c r="I55" s="446" t="s">
        <v>2828</v>
      </c>
      <c r="J55" s="499"/>
      <c r="K55" s="446" t="s">
        <v>2828</v>
      </c>
    </row>
    <row r="56" spans="1:15" ht="18" customHeight="1" x14ac:dyDescent="0.25">
      <c r="A56" s="427" t="s">
        <v>2784</v>
      </c>
      <c r="B56" s="497"/>
      <c r="C56" s="479"/>
      <c r="D56" s="497"/>
      <c r="E56" s="498"/>
      <c r="F56" s="497"/>
      <c r="G56" s="446" t="s">
        <v>2827</v>
      </c>
      <c r="H56" s="446"/>
      <c r="I56" s="446" t="s">
        <v>2828</v>
      </c>
      <c r="J56" s="499"/>
      <c r="K56" s="446" t="s">
        <v>2828</v>
      </c>
    </row>
    <row r="57" spans="1:15" ht="18" customHeight="1" x14ac:dyDescent="0.25">
      <c r="A57" s="427" t="s">
        <v>2787</v>
      </c>
      <c r="B57" s="497"/>
      <c r="C57" s="479"/>
      <c r="D57" s="497"/>
      <c r="E57" s="498"/>
      <c r="F57" s="497"/>
      <c r="G57" s="446" t="s">
        <v>2827</v>
      </c>
      <c r="H57" s="446"/>
      <c r="I57" s="446" t="s">
        <v>2828</v>
      </c>
      <c r="J57" s="499"/>
      <c r="K57" s="446" t="s">
        <v>2828</v>
      </c>
    </row>
    <row r="58" spans="1:15" ht="18" customHeight="1" x14ac:dyDescent="0.25">
      <c r="A58" s="427" t="s">
        <v>2789</v>
      </c>
      <c r="B58" s="497"/>
      <c r="C58" s="479"/>
      <c r="D58" s="497"/>
      <c r="E58" s="498"/>
      <c r="F58" s="497"/>
      <c r="G58" s="446" t="s">
        <v>2827</v>
      </c>
      <c r="H58" s="446"/>
      <c r="I58" s="446" t="s">
        <v>2828</v>
      </c>
      <c r="J58" s="499"/>
      <c r="K58" s="446" t="s">
        <v>2828</v>
      </c>
    </row>
    <row r="59" spans="1:15" ht="18" customHeight="1" x14ac:dyDescent="0.25">
      <c r="A59" s="427" t="s">
        <v>2829</v>
      </c>
      <c r="B59" s="497"/>
      <c r="C59" s="479"/>
      <c r="D59" s="497"/>
      <c r="E59" s="498"/>
      <c r="F59" s="497"/>
      <c r="G59" s="446" t="s">
        <v>2827</v>
      </c>
      <c r="H59" s="446"/>
      <c r="I59" s="446" t="s">
        <v>2828</v>
      </c>
      <c r="J59" s="499"/>
      <c r="K59" s="446" t="s">
        <v>2828</v>
      </c>
    </row>
    <row r="60" spans="1:15" ht="18" x14ac:dyDescent="0.25">
      <c r="A60" s="427" t="s">
        <v>2795</v>
      </c>
      <c r="B60" s="497"/>
      <c r="C60" s="479"/>
      <c r="D60" s="497"/>
      <c r="E60" s="498"/>
      <c r="F60" s="497"/>
      <c r="G60" s="446" t="s">
        <v>2827</v>
      </c>
      <c r="H60" s="446"/>
      <c r="I60" s="446" t="s">
        <v>2828</v>
      </c>
      <c r="J60" s="499"/>
      <c r="K60" s="446" t="s">
        <v>2828</v>
      </c>
    </row>
    <row r="61" spans="1:15" ht="18" customHeight="1" x14ac:dyDescent="0.25">
      <c r="A61" s="427" t="s">
        <v>2798</v>
      </c>
      <c r="B61" s="497"/>
      <c r="C61" s="479"/>
      <c r="D61" s="497"/>
      <c r="E61" s="498"/>
      <c r="F61" s="497"/>
      <c r="G61" s="446" t="s">
        <v>2827</v>
      </c>
      <c r="H61" s="446"/>
      <c r="I61" s="446" t="s">
        <v>2828</v>
      </c>
      <c r="J61" s="499"/>
      <c r="K61" s="446" t="s">
        <v>2828</v>
      </c>
    </row>
    <row r="62" spans="1:15" ht="18" customHeight="1" x14ac:dyDescent="0.25">
      <c r="A62" s="427" t="s">
        <v>2800</v>
      </c>
      <c r="B62" s="497"/>
      <c r="C62" s="479"/>
      <c r="D62" s="497"/>
      <c r="E62" s="498"/>
      <c r="F62" s="497"/>
      <c r="G62" s="446" t="s">
        <v>2827</v>
      </c>
      <c r="H62" s="446"/>
      <c r="I62" s="446" t="s">
        <v>2828</v>
      </c>
      <c r="J62" s="499"/>
      <c r="K62" s="446" t="s">
        <v>2828</v>
      </c>
    </row>
    <row r="63" spans="1:15" ht="18" customHeight="1" x14ac:dyDescent="0.25">
      <c r="A63" s="427" t="s">
        <v>2803</v>
      </c>
      <c r="B63" s="497"/>
      <c r="C63" s="479"/>
      <c r="D63" s="497"/>
      <c r="E63" s="498"/>
      <c r="F63" s="497"/>
      <c r="G63" s="446" t="s">
        <v>2827</v>
      </c>
      <c r="H63" s="446"/>
      <c r="I63" s="446" t="s">
        <v>2828</v>
      </c>
      <c r="J63" s="499"/>
      <c r="K63" s="446" t="s">
        <v>2828</v>
      </c>
    </row>
    <row r="64" spans="1:15" ht="18" customHeight="1" x14ac:dyDescent="0.25">
      <c r="A64" s="501" t="s">
        <v>2805</v>
      </c>
      <c r="B64" s="499"/>
      <c r="C64" s="446"/>
      <c r="D64" s="499"/>
      <c r="E64" s="502"/>
      <c r="F64" s="499"/>
      <c r="G64" s="446" t="s">
        <v>2827</v>
      </c>
      <c r="H64" s="446"/>
      <c r="I64" s="446" t="s">
        <v>2828</v>
      </c>
      <c r="J64" s="499"/>
      <c r="K64" s="446" t="s">
        <v>2828</v>
      </c>
    </row>
    <row r="65" spans="1:17" ht="18" customHeight="1" x14ac:dyDescent="0.25">
      <c r="A65" s="501" t="s">
        <v>2808</v>
      </c>
      <c r="B65" s="499"/>
      <c r="C65" s="446"/>
      <c r="D65" s="499"/>
      <c r="E65" s="502"/>
      <c r="F65" s="499"/>
      <c r="G65" s="446" t="s">
        <v>2827</v>
      </c>
      <c r="H65" s="446"/>
      <c r="I65" s="446" t="s">
        <v>2828</v>
      </c>
      <c r="J65" s="499"/>
      <c r="K65" s="446" t="s">
        <v>2828</v>
      </c>
    </row>
    <row r="66" spans="1:17" ht="18" customHeight="1" x14ac:dyDescent="0.2">
      <c r="A66" s="503" t="s">
        <v>2810</v>
      </c>
      <c r="B66" s="504"/>
      <c r="C66" s="505"/>
      <c r="D66" s="504"/>
      <c r="E66" s="505"/>
      <c r="F66" s="504"/>
      <c r="G66" s="506" t="s">
        <v>2827</v>
      </c>
      <c r="H66" s="506"/>
      <c r="I66" s="506" t="s">
        <v>2828</v>
      </c>
      <c r="J66" s="507"/>
      <c r="K66" s="506" t="s">
        <v>2828</v>
      </c>
    </row>
    <row r="67" spans="1:17" ht="18" x14ac:dyDescent="0.2">
      <c r="A67" s="503" t="s">
        <v>2812</v>
      </c>
      <c r="B67" s="504"/>
      <c r="C67" s="505"/>
      <c r="D67" s="504"/>
      <c r="E67" s="505"/>
      <c r="F67" s="504"/>
      <c r="G67" s="506" t="s">
        <v>2827</v>
      </c>
      <c r="H67" s="506"/>
      <c r="I67" s="506" t="s">
        <v>2828</v>
      </c>
      <c r="J67" s="507"/>
      <c r="K67" s="506" t="s">
        <v>2828</v>
      </c>
    </row>
    <row r="68" spans="1:17" s="509" customFormat="1" ht="36.6" customHeight="1" x14ac:dyDescent="0.25">
      <c r="A68" s="503" t="s">
        <v>2814</v>
      </c>
      <c r="B68" s="504"/>
      <c r="C68" s="505"/>
      <c r="D68" s="504"/>
      <c r="E68" s="505"/>
      <c r="F68" s="504"/>
      <c r="G68" s="506" t="s">
        <v>2827</v>
      </c>
      <c r="H68" s="506"/>
      <c r="I68" s="506" t="s">
        <v>2828</v>
      </c>
      <c r="J68" s="507"/>
      <c r="K68" s="506" t="s">
        <v>2828</v>
      </c>
      <c r="L68" s="504"/>
      <c r="M68" s="508"/>
      <c r="N68" s="504"/>
      <c r="P68" s="504"/>
    </row>
    <row r="69" spans="1:17" ht="30.95" customHeight="1" x14ac:dyDescent="0.25">
      <c r="A69" s="768" t="s">
        <v>2830</v>
      </c>
      <c r="B69" s="768"/>
      <c r="C69" s="768"/>
      <c r="D69" s="768"/>
      <c r="E69" s="768"/>
      <c r="F69" s="768"/>
      <c r="G69" s="768"/>
      <c r="H69" s="768"/>
      <c r="I69" s="768"/>
      <c r="J69" s="768"/>
      <c r="K69" s="768"/>
      <c r="L69" s="768"/>
      <c r="M69" s="768"/>
      <c r="N69" s="768"/>
      <c r="O69" s="768"/>
      <c r="P69" s="791"/>
      <c r="Q69" s="791"/>
    </row>
    <row r="70" spans="1:17" ht="15" customHeight="1" x14ac:dyDescent="0.25">
      <c r="A70" s="510" t="s">
        <v>2831</v>
      </c>
      <c r="B70" s="492"/>
      <c r="C70" s="492"/>
      <c r="D70" s="492"/>
      <c r="E70" s="492"/>
      <c r="F70" s="492"/>
      <c r="G70" s="492"/>
      <c r="H70" s="492"/>
      <c r="I70" s="492"/>
      <c r="J70" s="492"/>
      <c r="K70" s="492"/>
      <c r="L70" s="492"/>
      <c r="M70" s="492"/>
      <c r="N70" s="492"/>
      <c r="O70" s="492"/>
      <c r="P70" s="511"/>
      <c r="Q70" s="511"/>
    </row>
    <row r="71" spans="1:17" x14ac:dyDescent="0.25">
      <c r="A71" s="768" t="s">
        <v>3176</v>
      </c>
      <c r="B71" s="768"/>
      <c r="C71" s="768"/>
      <c r="D71" s="768"/>
      <c r="E71" s="768"/>
      <c r="F71" s="768"/>
      <c r="G71" s="768"/>
      <c r="H71" s="768"/>
      <c r="I71" s="768"/>
      <c r="J71" s="768"/>
      <c r="K71" s="768"/>
      <c r="L71" s="768"/>
      <c r="M71" s="768"/>
      <c r="N71" s="768"/>
      <c r="O71" s="768"/>
      <c r="P71" s="791"/>
      <c r="Q71" s="791"/>
    </row>
    <row r="72" spans="1:17" ht="31.15" hidden="1" customHeight="1" x14ac:dyDescent="0.25">
      <c r="A72" s="768"/>
      <c r="B72" s="768"/>
      <c r="C72" s="768"/>
      <c r="D72" s="768"/>
      <c r="E72" s="768"/>
      <c r="F72" s="768"/>
      <c r="G72" s="768"/>
      <c r="H72" s="768"/>
      <c r="I72" s="768"/>
      <c r="J72" s="768"/>
      <c r="K72" s="768"/>
      <c r="L72" s="768"/>
      <c r="M72" s="768"/>
      <c r="N72" s="768"/>
      <c r="O72" s="768"/>
      <c r="P72" s="791"/>
      <c r="Q72" s="791"/>
    </row>
    <row r="73" spans="1:17" ht="6.75" customHeight="1" x14ac:dyDescent="0.25">
      <c r="C73" s="395"/>
      <c r="E73" s="512"/>
      <c r="G73" s="513"/>
      <c r="H73" s="513"/>
    </row>
    <row r="74" spans="1:17" ht="18" customHeight="1" x14ac:dyDescent="0.25">
      <c r="A74" s="416" t="s">
        <v>2832</v>
      </c>
      <c r="B74" s="514"/>
      <c r="C74" s="419"/>
      <c r="D74" s="514"/>
      <c r="E74" s="515"/>
      <c r="F74" s="514"/>
      <c r="G74" s="516"/>
      <c r="H74" s="516"/>
      <c r="I74" s="514"/>
      <c r="J74" s="514"/>
      <c r="K74" s="514"/>
      <c r="L74" s="514"/>
      <c r="M74" s="419"/>
      <c r="N74" s="514"/>
      <c r="O74" s="419"/>
      <c r="P74" s="514"/>
      <c r="Q74" s="419"/>
    </row>
    <row r="75" spans="1:17" ht="15.75" x14ac:dyDescent="0.25">
      <c r="C75" s="395"/>
      <c r="E75" s="512"/>
      <c r="G75" s="513"/>
      <c r="H75" s="513"/>
    </row>
    <row r="76" spans="1:17" ht="18" customHeight="1" x14ac:dyDescent="0.25">
      <c r="A76" s="792" t="s">
        <v>2833</v>
      </c>
      <c r="B76" s="792"/>
      <c r="C76" s="792"/>
      <c r="D76" s="792"/>
      <c r="E76" s="792"/>
      <c r="F76" s="792"/>
      <c r="G76" s="792"/>
      <c r="H76" s="420"/>
      <c r="I76" s="395"/>
      <c r="J76" s="395"/>
      <c r="K76" s="395"/>
      <c r="L76" s="395"/>
      <c r="N76" s="395"/>
      <c r="P76" s="395"/>
    </row>
    <row r="77" spans="1:17" ht="18" customHeight="1" x14ac:dyDescent="0.2">
      <c r="A77" s="503" t="s">
        <v>2834</v>
      </c>
      <c r="B77" s="508"/>
      <c r="C77" s="517" t="s">
        <v>2760</v>
      </c>
      <c r="D77" s="508"/>
      <c r="E77" s="517"/>
      <c r="F77" s="508"/>
      <c r="G77" s="517"/>
      <c r="H77" s="518"/>
      <c r="I77" s="508"/>
      <c r="J77" s="508"/>
      <c r="K77" s="508"/>
      <c r="L77" s="508"/>
      <c r="M77" s="508"/>
      <c r="N77" s="508"/>
      <c r="P77" s="508"/>
    </row>
    <row r="78" spans="1:17" ht="18" customHeight="1" x14ac:dyDescent="0.2">
      <c r="A78" s="503" t="s">
        <v>2835</v>
      </c>
      <c r="B78" s="508"/>
      <c r="C78" s="771" t="s">
        <v>2836</v>
      </c>
      <c r="D78" s="771"/>
      <c r="E78" s="771"/>
      <c r="F78" s="771"/>
      <c r="G78" s="771"/>
      <c r="H78" s="518"/>
      <c r="I78" s="508"/>
      <c r="J78" s="508"/>
      <c r="K78" s="508"/>
      <c r="L78" s="508"/>
      <c r="M78" s="508"/>
      <c r="N78" s="508"/>
      <c r="P78" s="508"/>
    </row>
    <row r="79" spans="1:17" ht="18" customHeight="1" x14ac:dyDescent="0.2">
      <c r="A79" s="503" t="s">
        <v>2837</v>
      </c>
      <c r="B79" s="508"/>
      <c r="C79" s="519" t="s">
        <v>2760</v>
      </c>
      <c r="D79" s="508"/>
      <c r="E79" s="519"/>
      <c r="F79" s="508"/>
      <c r="G79" s="519"/>
      <c r="H79" s="518"/>
      <c r="I79" s="508"/>
      <c r="J79" s="508"/>
      <c r="K79" s="508"/>
      <c r="L79" s="508"/>
      <c r="M79" s="508"/>
      <c r="N79" s="508"/>
      <c r="P79" s="508"/>
    </row>
    <row r="80" spans="1:17" ht="18" customHeight="1" x14ac:dyDescent="0.2">
      <c r="A80" s="503" t="s">
        <v>2838</v>
      </c>
      <c r="B80" s="508"/>
      <c r="C80" s="519" t="s">
        <v>2760</v>
      </c>
      <c r="D80" s="508"/>
      <c r="E80" s="519"/>
      <c r="F80" s="508"/>
      <c r="G80" s="519"/>
      <c r="H80" s="518"/>
      <c r="I80" s="508"/>
      <c r="J80" s="508"/>
      <c r="K80" s="508"/>
      <c r="L80" s="508"/>
      <c r="M80" s="508"/>
      <c r="N80" s="508"/>
      <c r="P80" s="508"/>
    </row>
    <row r="81" spans="1:16" ht="18" customHeight="1" x14ac:dyDescent="0.2">
      <c r="A81" s="503" t="s">
        <v>2839</v>
      </c>
      <c r="B81" s="508"/>
      <c r="C81" s="519" t="s">
        <v>2760</v>
      </c>
      <c r="D81" s="508"/>
      <c r="E81" s="519"/>
      <c r="F81" s="508"/>
      <c r="G81" s="519"/>
      <c r="H81" s="518"/>
      <c r="I81" s="508"/>
      <c r="J81" s="508"/>
      <c r="K81" s="508"/>
      <c r="L81" s="508"/>
      <c r="M81" s="508"/>
      <c r="N81" s="508"/>
      <c r="P81" s="508"/>
    </row>
    <row r="82" spans="1:16" ht="18" customHeight="1" x14ac:dyDescent="0.2">
      <c r="A82" s="503" t="s">
        <v>2840</v>
      </c>
      <c r="B82" s="508"/>
      <c r="C82" s="503" t="s">
        <v>2841</v>
      </c>
      <c r="D82" s="508"/>
      <c r="E82" s="517"/>
      <c r="F82" s="508"/>
      <c r="G82" s="517"/>
      <c r="H82" s="518"/>
      <c r="I82" s="508"/>
      <c r="J82" s="508"/>
      <c r="K82" s="508"/>
      <c r="L82" s="508"/>
      <c r="M82" s="508"/>
      <c r="N82" s="508"/>
      <c r="P82" s="508"/>
    </row>
    <row r="83" spans="1:16" ht="18" customHeight="1" x14ac:dyDescent="0.2">
      <c r="A83" s="503" t="s">
        <v>1468</v>
      </c>
      <c r="B83" s="508"/>
      <c r="C83" s="503" t="s">
        <v>2842</v>
      </c>
      <c r="D83" s="508"/>
      <c r="E83" s="517"/>
      <c r="F83" s="508"/>
      <c r="G83" s="517"/>
      <c r="H83" s="518"/>
      <c r="I83" s="508"/>
      <c r="J83" s="508"/>
      <c r="K83" s="508"/>
      <c r="L83" s="508"/>
      <c r="M83" s="508"/>
      <c r="N83" s="508"/>
      <c r="P83" s="508"/>
    </row>
    <row r="84" spans="1:16" ht="18" x14ac:dyDescent="0.2">
      <c r="A84" s="517" t="s">
        <v>2843</v>
      </c>
      <c r="B84" s="508"/>
      <c r="C84" s="519" t="s">
        <v>2760</v>
      </c>
      <c r="D84" s="508"/>
      <c r="E84" s="519"/>
      <c r="F84" s="508"/>
      <c r="G84" s="519"/>
      <c r="H84" s="518"/>
      <c r="I84" s="508"/>
      <c r="J84" s="508"/>
      <c r="K84" s="508"/>
      <c r="L84" s="508"/>
      <c r="M84" s="508"/>
      <c r="N84" s="508"/>
      <c r="P84" s="508"/>
    </row>
    <row r="85" spans="1:16" ht="36" x14ac:dyDescent="0.2">
      <c r="A85" s="517" t="s">
        <v>2844</v>
      </c>
      <c r="B85" s="508"/>
      <c r="C85" s="771" t="s">
        <v>2845</v>
      </c>
      <c r="D85" s="771"/>
      <c r="E85" s="771"/>
      <c r="F85" s="508"/>
      <c r="G85" s="519"/>
      <c r="H85" s="518"/>
      <c r="I85" s="508"/>
      <c r="J85" s="508"/>
      <c r="K85" s="508"/>
      <c r="L85" s="508"/>
      <c r="M85" s="508"/>
      <c r="N85" s="508"/>
      <c r="P85" s="508"/>
    </row>
    <row r="86" spans="1:16" s="470" customFormat="1" ht="18" customHeight="1" x14ac:dyDescent="0.2">
      <c r="A86" s="520" t="s">
        <v>2846</v>
      </c>
      <c r="B86" s="491"/>
      <c r="C86" s="521" t="s">
        <v>2847</v>
      </c>
      <c r="D86" s="491"/>
      <c r="E86" s="522"/>
      <c r="F86" s="491"/>
      <c r="G86" s="522"/>
      <c r="H86" s="523"/>
      <c r="I86" s="491"/>
      <c r="J86" s="491"/>
      <c r="K86" s="491"/>
      <c r="L86" s="491"/>
      <c r="M86" s="491"/>
      <c r="N86" s="491"/>
      <c r="P86" s="491"/>
    </row>
    <row r="87" spans="1:16" s="470" customFormat="1" ht="18" customHeight="1" x14ac:dyDescent="0.2">
      <c r="A87" s="491" t="s">
        <v>2848</v>
      </c>
      <c r="B87" s="524"/>
      <c r="C87" s="523"/>
      <c r="D87" s="523"/>
      <c r="E87" s="523"/>
      <c r="F87" s="523"/>
      <c r="G87" s="523"/>
      <c r="H87" s="523"/>
      <c r="I87" s="523"/>
      <c r="J87" s="523"/>
      <c r="K87" s="523"/>
      <c r="L87" s="523"/>
      <c r="M87" s="523"/>
      <c r="N87" s="525"/>
    </row>
    <row r="88" spans="1:16" s="470" customFormat="1" ht="12.6" customHeight="1" x14ac:dyDescent="0.2">
      <c r="A88" s="491"/>
      <c r="B88" s="524"/>
      <c r="C88" s="523"/>
      <c r="D88" s="523"/>
      <c r="E88" s="523"/>
      <c r="F88" s="523"/>
      <c r="G88" s="523"/>
      <c r="H88" s="523"/>
      <c r="I88" s="523"/>
      <c r="J88" s="523"/>
      <c r="K88" s="523"/>
      <c r="L88" s="523"/>
      <c r="M88" s="523"/>
      <c r="N88" s="525"/>
    </row>
    <row r="89" spans="1:16" s="470" customFormat="1" ht="25.15" customHeight="1" x14ac:dyDescent="0.2">
      <c r="A89" s="526" t="s">
        <v>2849</v>
      </c>
      <c r="B89" s="525"/>
      <c r="C89" s="522"/>
      <c r="D89" s="525"/>
      <c r="E89" s="520"/>
      <c r="F89" s="525"/>
      <c r="G89" s="520"/>
      <c r="H89" s="525"/>
      <c r="I89" s="525"/>
      <c r="J89" s="525"/>
      <c r="L89" s="525"/>
      <c r="M89" s="525"/>
      <c r="N89" s="525"/>
      <c r="P89" s="525"/>
    </row>
    <row r="90" spans="1:16" s="525" customFormat="1" ht="30" customHeight="1" x14ac:dyDescent="0.25">
      <c r="A90" s="520"/>
      <c r="B90" s="527"/>
      <c r="C90" s="528" t="s">
        <v>2824</v>
      </c>
      <c r="D90" s="527"/>
      <c r="E90" s="528" t="s">
        <v>2825</v>
      </c>
      <c r="F90" s="527"/>
      <c r="G90" s="528" t="s">
        <v>2826</v>
      </c>
      <c r="H90" s="524"/>
      <c r="I90" s="529"/>
      <c r="J90" s="527"/>
      <c r="L90" s="527"/>
      <c r="M90" s="527"/>
      <c r="N90" s="527"/>
      <c r="P90" s="527"/>
    </row>
    <row r="91" spans="1:16" s="525" customFormat="1" ht="21" customHeight="1" x14ac:dyDescent="0.25">
      <c r="A91" s="782" t="s">
        <v>2850</v>
      </c>
      <c r="B91" s="782"/>
      <c r="C91" s="506" t="s">
        <v>2851</v>
      </c>
      <c r="D91" s="530"/>
      <c r="E91" s="506" t="s">
        <v>2852</v>
      </c>
      <c r="F91" s="530"/>
      <c r="G91" s="506" t="s">
        <v>2852</v>
      </c>
      <c r="H91" s="524"/>
      <c r="I91" s="524"/>
      <c r="J91" s="530"/>
      <c r="L91" s="530"/>
      <c r="M91" s="524"/>
      <c r="N91" s="530"/>
      <c r="P91" s="530"/>
    </row>
    <row r="92" spans="1:16" s="525" customFormat="1" ht="18" customHeight="1" x14ac:dyDescent="0.25">
      <c r="A92" s="782" t="s">
        <v>2853</v>
      </c>
      <c r="B92" s="782"/>
      <c r="C92" s="506" t="s">
        <v>2854</v>
      </c>
      <c r="D92" s="530"/>
      <c r="E92" s="506" t="s">
        <v>2855</v>
      </c>
      <c r="F92" s="530"/>
      <c r="G92" s="506" t="s">
        <v>2856</v>
      </c>
      <c r="H92" s="524"/>
      <c r="I92" s="524"/>
      <c r="J92" s="530"/>
      <c r="L92" s="530"/>
      <c r="M92" s="524"/>
      <c r="N92" s="530"/>
      <c r="P92" s="530"/>
    </row>
    <row r="93" spans="1:16" s="470" customFormat="1" ht="18" customHeight="1" x14ac:dyDescent="0.25">
      <c r="A93" s="501" t="s">
        <v>2857</v>
      </c>
      <c r="B93" s="531"/>
      <c r="C93" s="446" t="s">
        <v>2858</v>
      </c>
      <c r="D93" s="531"/>
      <c r="E93" s="446" t="s">
        <v>2859</v>
      </c>
      <c r="F93" s="531"/>
      <c r="G93" s="446" t="s">
        <v>2858</v>
      </c>
      <c r="H93" s="474"/>
      <c r="I93" s="474"/>
      <c r="J93" s="531"/>
      <c r="K93" s="531"/>
      <c r="L93" s="531"/>
      <c r="M93" s="474"/>
      <c r="N93" s="531"/>
      <c r="P93" s="531"/>
    </row>
    <row r="94" spans="1:16" s="470" customFormat="1" ht="18" customHeight="1" x14ac:dyDescent="0.25">
      <c r="A94" s="501" t="s">
        <v>2860</v>
      </c>
      <c r="B94" s="531"/>
      <c r="C94" s="446" t="s">
        <v>2861</v>
      </c>
      <c r="D94" s="531"/>
      <c r="E94" s="446" t="s">
        <v>2862</v>
      </c>
      <c r="F94" s="531"/>
      <c r="G94" s="446" t="s">
        <v>2862</v>
      </c>
      <c r="H94" s="474"/>
      <c r="I94" s="474"/>
      <c r="J94" s="531"/>
      <c r="K94" s="531"/>
      <c r="L94" s="531"/>
      <c r="M94" s="474"/>
      <c r="N94" s="531"/>
      <c r="P94" s="531"/>
    </row>
    <row r="95" spans="1:16" s="470" customFormat="1" ht="6" customHeight="1" x14ac:dyDescent="0.25">
      <c r="A95" s="501"/>
      <c r="B95" s="531"/>
      <c r="C95" s="446"/>
      <c r="D95" s="531"/>
      <c r="E95" s="446"/>
      <c r="F95" s="531"/>
      <c r="G95" s="446"/>
      <c r="H95" s="474"/>
      <c r="I95" s="474"/>
      <c r="J95" s="531"/>
      <c r="K95" s="531"/>
      <c r="L95" s="531"/>
      <c r="M95" s="474"/>
      <c r="N95" s="531"/>
      <c r="P95" s="531"/>
    </row>
    <row r="96" spans="1:16" s="470" customFormat="1" ht="18" customHeight="1" x14ac:dyDescent="0.2">
      <c r="A96" s="768" t="s">
        <v>2863</v>
      </c>
      <c r="B96" s="768"/>
      <c r="C96" s="768"/>
      <c r="D96" s="768"/>
      <c r="E96" s="768"/>
      <c r="F96" s="768"/>
      <c r="G96" s="768"/>
      <c r="H96" s="768"/>
      <c r="I96" s="768"/>
      <c r="J96" s="768"/>
      <c r="K96" s="768"/>
      <c r="L96" s="768"/>
      <c r="M96" s="768"/>
      <c r="N96" s="531"/>
      <c r="P96" s="531"/>
    </row>
    <row r="97" spans="1:47" s="470" customFormat="1" ht="18" customHeight="1" x14ac:dyDescent="0.2">
      <c r="A97" s="768"/>
      <c r="B97" s="768"/>
      <c r="C97" s="768"/>
      <c r="D97" s="768"/>
      <c r="E97" s="768"/>
      <c r="F97" s="768"/>
      <c r="G97" s="768"/>
      <c r="H97" s="768"/>
      <c r="I97" s="768"/>
      <c r="J97" s="768"/>
      <c r="K97" s="768"/>
      <c r="L97" s="768"/>
      <c r="M97" s="768"/>
      <c r="N97" s="768"/>
      <c r="O97" s="768"/>
      <c r="P97" s="531"/>
    </row>
    <row r="98" spans="1:47" s="525" customFormat="1" ht="22.15" customHeight="1" x14ac:dyDescent="0.25">
      <c r="A98" s="526" t="s">
        <v>2864</v>
      </c>
      <c r="B98" s="530"/>
      <c r="C98" s="506"/>
      <c r="D98" s="530"/>
      <c r="E98" s="506"/>
      <c r="F98" s="530"/>
      <c r="G98" s="506"/>
      <c r="H98" s="524"/>
      <c r="I98" s="524"/>
      <c r="J98" s="530"/>
      <c r="K98" s="530"/>
      <c r="L98" s="530"/>
      <c r="M98" s="524"/>
      <c r="N98" s="530"/>
      <c r="P98" s="530"/>
    </row>
    <row r="99" spans="1:47" s="470" customFormat="1" ht="7.5" customHeight="1" x14ac:dyDescent="0.25">
      <c r="A99" s="532"/>
      <c r="B99" s="531"/>
      <c r="C99" s="446"/>
      <c r="D99" s="531"/>
      <c r="E99" s="446"/>
      <c r="F99" s="531"/>
      <c r="G99" s="446"/>
      <c r="H99" s="474"/>
      <c r="I99" s="474"/>
      <c r="J99" s="531"/>
      <c r="K99" s="531"/>
      <c r="L99" s="531"/>
      <c r="M99" s="474"/>
      <c r="N99" s="531"/>
      <c r="P99" s="531"/>
    </row>
    <row r="100" spans="1:47" s="470" customFormat="1" ht="31.15" customHeight="1" x14ac:dyDescent="0.25">
      <c r="A100" s="532"/>
      <c r="B100" s="527"/>
      <c r="C100" s="528" t="s">
        <v>2824</v>
      </c>
      <c r="D100" s="527"/>
      <c r="E100" s="528" t="s">
        <v>2825</v>
      </c>
      <c r="F100" s="527"/>
      <c r="G100" s="528" t="s">
        <v>2826</v>
      </c>
      <c r="H100" s="524"/>
      <c r="I100" s="529"/>
      <c r="J100" s="527"/>
      <c r="K100" s="531"/>
      <c r="L100" s="527"/>
      <c r="M100" s="527"/>
      <c r="N100" s="527"/>
      <c r="P100" s="527"/>
    </row>
    <row r="101" spans="1:47" s="470" customFormat="1" ht="18" customHeight="1" x14ac:dyDescent="0.2">
      <c r="A101" s="522" t="s">
        <v>2845</v>
      </c>
      <c r="B101" s="530"/>
      <c r="C101" s="506" t="s">
        <v>2854</v>
      </c>
      <c r="D101" s="530"/>
      <c r="E101" s="506" t="s">
        <v>2865</v>
      </c>
      <c r="F101" s="530"/>
      <c r="G101" s="506" t="s">
        <v>2866</v>
      </c>
      <c r="H101" s="524"/>
      <c r="I101" s="524"/>
      <c r="J101" s="530"/>
      <c r="K101" s="531"/>
      <c r="L101" s="530"/>
      <c r="M101" s="524"/>
      <c r="N101" s="530"/>
      <c r="P101" s="530"/>
    </row>
    <row r="102" spans="1:47" ht="18" customHeight="1" x14ac:dyDescent="0.2">
      <c r="A102" s="783"/>
      <c r="B102" s="783"/>
      <c r="C102" s="783"/>
      <c r="D102" s="783"/>
      <c r="E102" s="783"/>
      <c r="F102" s="783"/>
      <c r="G102" s="783"/>
      <c r="H102" s="783"/>
      <c r="I102" s="783"/>
      <c r="J102" s="783"/>
      <c r="K102" s="783"/>
      <c r="L102" s="398"/>
      <c r="M102" s="398"/>
      <c r="N102" s="398"/>
      <c r="P102" s="398"/>
    </row>
    <row r="103" spans="1:47" ht="27.6" customHeight="1" x14ac:dyDescent="0.2">
      <c r="A103" s="533" t="s">
        <v>2867</v>
      </c>
      <c r="B103" s="508"/>
      <c r="C103" s="534"/>
      <c r="D103" s="508"/>
      <c r="E103" s="534"/>
      <c r="F103" s="508"/>
      <c r="G103" s="534"/>
      <c r="H103" s="518"/>
      <c r="I103" s="508"/>
      <c r="J103" s="508"/>
      <c r="K103" s="508"/>
      <c r="L103" s="508"/>
      <c r="M103" s="508"/>
      <c r="N103" s="508"/>
      <c r="P103" s="508"/>
    </row>
    <row r="104" spans="1:47" s="470" customFormat="1" ht="5.45" customHeight="1" x14ac:dyDescent="0.2">
      <c r="B104" s="398"/>
      <c r="C104" s="398"/>
      <c r="D104" s="398"/>
      <c r="E104" s="398"/>
      <c r="F104" s="398"/>
      <c r="G104" s="398"/>
      <c r="H104" s="398"/>
      <c r="I104" s="398"/>
      <c r="J104" s="398"/>
      <c r="K104" s="398"/>
      <c r="L104" s="398"/>
      <c r="M104" s="398"/>
      <c r="N104" s="398"/>
      <c r="O104" s="398"/>
      <c r="P104" s="398"/>
      <c r="Q104" s="398"/>
      <c r="R104" s="398"/>
      <c r="S104" s="398"/>
      <c r="T104" s="398"/>
      <c r="U104" s="398"/>
      <c r="V104" s="398"/>
      <c r="W104" s="398"/>
      <c r="X104" s="398"/>
      <c r="Y104" s="398"/>
      <c r="Z104" s="398"/>
      <c r="AA104" s="398"/>
      <c r="AB104" s="398"/>
      <c r="AC104" s="398"/>
      <c r="AD104" s="398"/>
      <c r="AE104" s="398"/>
      <c r="AF104" s="398"/>
      <c r="AG104" s="398"/>
      <c r="AH104" s="398"/>
      <c r="AI104" s="398"/>
      <c r="AJ104" s="398"/>
      <c r="AK104" s="398"/>
      <c r="AL104" s="398"/>
      <c r="AM104" s="398"/>
      <c r="AN104" s="398"/>
      <c r="AO104" s="398"/>
      <c r="AP104" s="398"/>
      <c r="AQ104" s="398"/>
      <c r="AR104" s="398"/>
      <c r="AS104" s="398"/>
      <c r="AT104" s="398"/>
      <c r="AU104" s="398"/>
    </row>
    <row r="105" spans="1:47" s="395" customFormat="1" ht="18" customHeight="1" x14ac:dyDescent="0.3">
      <c r="A105" s="535" t="s">
        <v>2868</v>
      </c>
      <c r="B105" s="508"/>
      <c r="C105" s="468"/>
      <c r="D105" s="508"/>
      <c r="E105" s="468"/>
      <c r="F105" s="508"/>
      <c r="G105" s="468"/>
      <c r="H105" s="474"/>
      <c r="I105" s="468"/>
      <c r="J105" s="508"/>
      <c r="K105" s="468"/>
      <c r="L105" s="508"/>
      <c r="M105" s="508"/>
      <c r="N105" s="508"/>
      <c r="O105" s="536"/>
      <c r="P105" s="508"/>
      <c r="Q105" s="536"/>
      <c r="R105" s="536"/>
      <c r="S105" s="536"/>
      <c r="T105" s="536"/>
      <c r="U105" s="536"/>
      <c r="V105" s="536"/>
      <c r="W105" s="536"/>
      <c r="X105" s="536"/>
      <c r="Y105" s="536"/>
      <c r="Z105" s="536"/>
      <c r="AA105" s="536"/>
      <c r="AB105" s="536"/>
      <c r="AC105" s="536"/>
      <c r="AD105" s="536"/>
      <c r="AE105" s="536"/>
      <c r="AF105" s="536"/>
      <c r="AG105" s="536"/>
      <c r="AH105" s="536"/>
      <c r="AI105" s="536"/>
      <c r="AJ105" s="536"/>
      <c r="AK105" s="536"/>
      <c r="AL105" s="536"/>
      <c r="AM105" s="536"/>
      <c r="AN105" s="536"/>
      <c r="AO105" s="536"/>
      <c r="AP105" s="536"/>
      <c r="AQ105" s="536"/>
      <c r="AR105" s="536"/>
      <c r="AS105" s="536"/>
      <c r="AT105" s="536"/>
      <c r="AU105" s="536"/>
    </row>
    <row r="106" spans="1:47" s="395" customFormat="1" ht="9" customHeight="1" x14ac:dyDescent="0.2">
      <c r="A106" s="468"/>
      <c r="B106" s="536"/>
      <c r="C106" s="468"/>
      <c r="D106" s="536"/>
      <c r="E106" s="468"/>
      <c r="F106" s="536"/>
      <c r="G106" s="468"/>
      <c r="H106" s="474"/>
      <c r="I106" s="468"/>
      <c r="J106" s="536"/>
      <c r="K106" s="468"/>
      <c r="L106" s="536"/>
      <c r="M106" s="536"/>
      <c r="N106" s="536"/>
      <c r="O106" s="536"/>
      <c r="P106" s="536"/>
      <c r="Q106" s="536"/>
      <c r="R106" s="536"/>
      <c r="S106" s="536"/>
      <c r="T106" s="536"/>
      <c r="U106" s="536"/>
      <c r="V106" s="536"/>
      <c r="W106" s="536"/>
      <c r="X106" s="536"/>
      <c r="Y106" s="536"/>
      <c r="Z106" s="536"/>
      <c r="AA106" s="536"/>
      <c r="AB106" s="536"/>
      <c r="AC106" s="536"/>
      <c r="AD106" s="536"/>
      <c r="AE106" s="536"/>
      <c r="AF106" s="536"/>
      <c r="AG106" s="536"/>
      <c r="AH106" s="536"/>
      <c r="AI106" s="536"/>
      <c r="AJ106" s="536"/>
      <c r="AK106" s="536"/>
      <c r="AL106" s="536"/>
      <c r="AM106" s="536"/>
      <c r="AN106" s="536"/>
      <c r="AO106" s="536"/>
      <c r="AP106" s="536"/>
      <c r="AQ106" s="536"/>
      <c r="AR106" s="536"/>
      <c r="AS106" s="536"/>
      <c r="AT106" s="536"/>
      <c r="AU106" s="536"/>
    </row>
    <row r="107" spans="1:47" s="395" customFormat="1" ht="18" customHeight="1" x14ac:dyDescent="0.25">
      <c r="A107" s="501" t="s">
        <v>2869</v>
      </c>
      <c r="B107" s="536"/>
      <c r="C107" s="468"/>
      <c r="D107" s="536"/>
      <c r="E107" s="468"/>
      <c r="F107" s="536"/>
      <c r="G107" s="468"/>
      <c r="H107" s="474"/>
      <c r="I107" s="468"/>
      <c r="J107" s="536"/>
      <c r="K107" s="468"/>
      <c r="L107" s="536"/>
      <c r="M107" s="536"/>
      <c r="N107" s="536"/>
      <c r="O107" s="536"/>
      <c r="P107" s="536"/>
      <c r="Q107" s="536"/>
      <c r="R107" s="536"/>
      <c r="S107" s="536"/>
      <c r="T107" s="536"/>
      <c r="U107" s="536"/>
      <c r="V107" s="536"/>
      <c r="W107" s="536"/>
      <c r="X107" s="536"/>
      <c r="Y107" s="536"/>
      <c r="Z107" s="536"/>
      <c r="AA107" s="536"/>
      <c r="AB107" s="536"/>
      <c r="AC107" s="536"/>
      <c r="AD107" s="536"/>
      <c r="AE107" s="536"/>
      <c r="AF107" s="536"/>
      <c r="AG107" s="536"/>
      <c r="AH107" s="536"/>
      <c r="AI107" s="536"/>
      <c r="AJ107" s="536"/>
      <c r="AK107" s="536"/>
      <c r="AL107" s="536"/>
      <c r="AM107" s="536"/>
      <c r="AN107" s="536"/>
      <c r="AO107" s="536"/>
      <c r="AP107" s="536"/>
      <c r="AQ107" s="536"/>
      <c r="AR107" s="536"/>
      <c r="AS107" s="536"/>
      <c r="AT107" s="536"/>
      <c r="AU107" s="536"/>
    </row>
    <row r="108" spans="1:47" s="395" customFormat="1" ht="8.25" customHeight="1" x14ac:dyDescent="0.2">
      <c r="A108" s="468"/>
      <c r="B108" s="536"/>
      <c r="C108" s="468"/>
      <c r="D108" s="536"/>
      <c r="E108" s="468"/>
      <c r="F108" s="536"/>
      <c r="G108" s="468"/>
      <c r="H108" s="474"/>
      <c r="I108" s="468"/>
      <c r="J108" s="536"/>
      <c r="K108" s="468"/>
      <c r="L108" s="536"/>
      <c r="M108" s="536"/>
      <c r="N108" s="536"/>
      <c r="O108" s="536"/>
      <c r="P108" s="536"/>
      <c r="Q108" s="536"/>
      <c r="R108" s="536"/>
      <c r="S108" s="536"/>
      <c r="T108" s="536"/>
      <c r="U108" s="536"/>
      <c r="V108" s="536"/>
      <c r="W108" s="536"/>
      <c r="X108" s="536"/>
      <c r="Y108" s="536"/>
      <c r="Z108" s="536"/>
      <c r="AA108" s="536"/>
      <c r="AB108" s="536"/>
      <c r="AC108" s="536"/>
      <c r="AD108" s="536"/>
      <c r="AE108" s="536"/>
      <c r="AF108" s="536"/>
      <c r="AG108" s="536"/>
      <c r="AH108" s="536"/>
      <c r="AI108" s="536"/>
      <c r="AJ108" s="536"/>
      <c r="AK108" s="536"/>
      <c r="AL108" s="536"/>
      <c r="AM108" s="536"/>
      <c r="AN108" s="536"/>
      <c r="AO108" s="536"/>
      <c r="AP108" s="536"/>
      <c r="AQ108" s="536"/>
      <c r="AR108" s="536"/>
      <c r="AS108" s="536"/>
      <c r="AT108" s="536"/>
      <c r="AU108" s="536"/>
    </row>
    <row r="109" spans="1:47" s="395" customFormat="1" ht="29.45" customHeight="1" x14ac:dyDescent="0.25">
      <c r="A109" s="537" t="s">
        <v>2870</v>
      </c>
      <c r="B109" s="536"/>
      <c r="C109" s="501"/>
      <c r="D109" s="536"/>
      <c r="E109" s="538" t="s">
        <v>2824</v>
      </c>
      <c r="F109" s="536"/>
      <c r="G109" s="538" t="s">
        <v>2825</v>
      </c>
      <c r="H109" s="427"/>
      <c r="I109" s="538" t="s">
        <v>2826</v>
      </c>
      <c r="J109" s="536"/>
      <c r="K109" s="468"/>
      <c r="L109" s="536"/>
      <c r="M109" s="536"/>
      <c r="N109" s="536"/>
      <c r="O109" s="536"/>
      <c r="P109" s="536"/>
      <c r="Q109" s="536"/>
      <c r="R109" s="536"/>
      <c r="S109" s="536"/>
      <c r="T109" s="536"/>
      <c r="U109" s="536"/>
      <c r="V109" s="536"/>
      <c r="W109" s="536"/>
      <c r="X109" s="536"/>
      <c r="Y109" s="536"/>
      <c r="Z109" s="536"/>
      <c r="AA109" s="536"/>
      <c r="AB109" s="536"/>
      <c r="AC109" s="536"/>
      <c r="AD109" s="536"/>
      <c r="AE109" s="536"/>
      <c r="AF109" s="536"/>
      <c r="AG109" s="536"/>
      <c r="AH109" s="536"/>
      <c r="AI109" s="536"/>
      <c r="AJ109" s="536"/>
      <c r="AK109" s="536"/>
      <c r="AL109" s="536"/>
      <c r="AM109" s="536"/>
      <c r="AN109" s="536"/>
      <c r="AO109" s="536"/>
      <c r="AP109" s="536"/>
      <c r="AQ109" s="536"/>
      <c r="AR109" s="536"/>
      <c r="AS109" s="536"/>
      <c r="AT109" s="536"/>
      <c r="AU109" s="536"/>
    </row>
    <row r="110" spans="1:47" s="395" customFormat="1" ht="18" customHeight="1" x14ac:dyDescent="0.25">
      <c r="A110" s="501" t="s">
        <v>2871</v>
      </c>
      <c r="B110" s="536"/>
      <c r="C110" s="501"/>
      <c r="D110" s="536"/>
      <c r="E110" s="446" t="s">
        <v>2872</v>
      </c>
      <c r="F110" s="536"/>
      <c r="G110" s="446" t="s">
        <v>2873</v>
      </c>
      <c r="H110" s="427"/>
      <c r="I110" s="446" t="s">
        <v>2874</v>
      </c>
      <c r="J110" s="536"/>
      <c r="K110" s="468"/>
      <c r="L110" s="536"/>
      <c r="M110" s="536"/>
      <c r="N110" s="536"/>
      <c r="O110" s="536"/>
      <c r="P110" s="536"/>
      <c r="Q110" s="536"/>
      <c r="R110" s="536"/>
      <c r="S110" s="536"/>
      <c r="T110" s="536"/>
      <c r="U110" s="536"/>
      <c r="V110" s="536"/>
      <c r="W110" s="536"/>
      <c r="X110" s="536"/>
      <c r="Y110" s="536"/>
      <c r="Z110" s="536"/>
      <c r="AA110" s="536"/>
      <c r="AB110" s="536"/>
      <c r="AC110" s="536"/>
      <c r="AD110" s="536"/>
      <c r="AE110" s="536"/>
      <c r="AF110" s="536"/>
      <c r="AG110" s="536"/>
      <c r="AH110" s="536"/>
      <c r="AI110" s="536"/>
      <c r="AJ110" s="536"/>
      <c r="AK110" s="536"/>
      <c r="AL110" s="536"/>
      <c r="AM110" s="536"/>
      <c r="AN110" s="536"/>
      <c r="AO110" s="536"/>
      <c r="AP110" s="536"/>
      <c r="AQ110" s="536"/>
      <c r="AR110" s="536"/>
      <c r="AS110" s="536"/>
      <c r="AT110" s="536"/>
      <c r="AU110" s="536"/>
    </row>
    <row r="111" spans="1:47" s="395" customFormat="1" ht="18" customHeight="1" x14ac:dyDescent="0.25">
      <c r="A111" s="501" t="s">
        <v>2875</v>
      </c>
      <c r="B111" s="536"/>
      <c r="C111" s="501"/>
      <c r="D111" s="536"/>
      <c r="E111" s="446" t="s">
        <v>2854</v>
      </c>
      <c r="F111" s="536"/>
      <c r="G111" s="446" t="s">
        <v>2876</v>
      </c>
      <c r="H111" s="427"/>
      <c r="I111" s="446" t="s">
        <v>2877</v>
      </c>
      <c r="J111" s="536"/>
      <c r="K111" s="468"/>
      <c r="L111" s="536"/>
      <c r="M111" s="536"/>
      <c r="N111" s="536"/>
      <c r="O111" s="536"/>
      <c r="P111" s="536"/>
      <c r="Q111" s="536"/>
      <c r="R111" s="536"/>
      <c r="S111" s="536"/>
      <c r="T111" s="536"/>
      <c r="U111" s="536"/>
      <c r="V111" s="536"/>
      <c r="W111" s="536"/>
      <c r="X111" s="536"/>
      <c r="Y111" s="536"/>
      <c r="Z111" s="536"/>
      <c r="AA111" s="536"/>
      <c r="AB111" s="536"/>
      <c r="AC111" s="536"/>
      <c r="AD111" s="536"/>
      <c r="AE111" s="536"/>
      <c r="AF111" s="536"/>
      <c r="AG111" s="536"/>
      <c r="AH111" s="536"/>
      <c r="AI111" s="536"/>
      <c r="AJ111" s="536"/>
      <c r="AK111" s="536"/>
      <c r="AL111" s="536"/>
      <c r="AM111" s="536"/>
      <c r="AN111" s="536"/>
      <c r="AO111" s="536"/>
      <c r="AP111" s="536"/>
      <c r="AQ111" s="536"/>
      <c r="AR111" s="536"/>
      <c r="AS111" s="536"/>
      <c r="AT111" s="536"/>
      <c r="AU111" s="536"/>
    </row>
    <row r="112" spans="1:47" s="395" customFormat="1" ht="18" customHeight="1" x14ac:dyDescent="0.25">
      <c r="A112" s="501" t="s">
        <v>2878</v>
      </c>
      <c r="B112" s="468"/>
      <c r="C112" s="501"/>
      <c r="D112" s="468"/>
      <c r="E112" s="446" t="s">
        <v>2854</v>
      </c>
      <c r="F112" s="468"/>
      <c r="G112" s="446" t="s">
        <v>2879</v>
      </c>
      <c r="H112" s="501"/>
      <c r="I112" s="446" t="s">
        <v>2877</v>
      </c>
      <c r="J112" s="536"/>
      <c r="K112" s="468"/>
      <c r="L112" s="536"/>
      <c r="M112" s="536"/>
      <c r="N112" s="536"/>
      <c r="O112" s="536"/>
      <c r="P112" s="536"/>
      <c r="Q112" s="536"/>
      <c r="R112" s="536"/>
      <c r="S112" s="536"/>
      <c r="T112" s="536"/>
      <c r="U112" s="536"/>
      <c r="V112" s="536"/>
      <c r="W112" s="536"/>
      <c r="X112" s="536"/>
      <c r="Y112" s="536"/>
      <c r="Z112" s="536"/>
      <c r="AA112" s="536"/>
      <c r="AB112" s="536"/>
      <c r="AC112" s="536"/>
      <c r="AD112" s="536"/>
      <c r="AE112" s="536"/>
      <c r="AF112" s="536"/>
      <c r="AG112" s="536"/>
      <c r="AH112" s="536"/>
      <c r="AI112" s="536"/>
      <c r="AJ112" s="536"/>
      <c r="AK112" s="536"/>
      <c r="AL112" s="536"/>
      <c r="AM112" s="536"/>
      <c r="AN112" s="536"/>
      <c r="AO112" s="536"/>
      <c r="AP112" s="536"/>
      <c r="AQ112" s="536"/>
      <c r="AR112" s="536"/>
      <c r="AS112" s="536"/>
      <c r="AT112" s="536"/>
      <c r="AU112" s="536"/>
    </row>
    <row r="113" spans="1:47" s="395" customFormat="1" ht="18" customHeight="1" x14ac:dyDescent="0.25">
      <c r="A113" s="501" t="s">
        <v>2880</v>
      </c>
      <c r="B113" s="536"/>
      <c r="C113" s="501"/>
      <c r="D113" s="536"/>
      <c r="E113" s="446" t="s">
        <v>2881</v>
      </c>
      <c r="F113" s="536"/>
      <c r="G113" s="446" t="s">
        <v>2882</v>
      </c>
      <c r="H113" s="427"/>
      <c r="I113" s="446" t="s">
        <v>2874</v>
      </c>
      <c r="J113" s="536"/>
      <c r="K113" s="468"/>
      <c r="L113" s="536"/>
      <c r="M113" s="536"/>
      <c r="N113" s="536"/>
      <c r="O113" s="536"/>
      <c r="P113" s="536"/>
      <c r="Q113" s="536"/>
      <c r="R113" s="536"/>
      <c r="S113" s="536"/>
      <c r="T113" s="536"/>
      <c r="U113" s="536"/>
      <c r="V113" s="536"/>
      <c r="W113" s="536"/>
      <c r="X113" s="536"/>
      <c r="Y113" s="536"/>
      <c r="Z113" s="536"/>
      <c r="AA113" s="536"/>
      <c r="AB113" s="536"/>
      <c r="AC113" s="536"/>
      <c r="AD113" s="536"/>
      <c r="AE113" s="536"/>
      <c r="AF113" s="536"/>
      <c r="AG113" s="536"/>
      <c r="AH113" s="536"/>
      <c r="AI113" s="536"/>
      <c r="AJ113" s="536"/>
      <c r="AK113" s="536"/>
      <c r="AL113" s="536"/>
      <c r="AM113" s="536"/>
      <c r="AN113" s="536"/>
      <c r="AO113" s="536"/>
      <c r="AP113" s="536"/>
      <c r="AQ113" s="536"/>
      <c r="AR113" s="536"/>
      <c r="AS113" s="536"/>
      <c r="AT113" s="536"/>
      <c r="AU113" s="536"/>
    </row>
    <row r="114" spans="1:47" s="395" customFormat="1" ht="18" customHeight="1" x14ac:dyDescent="0.25">
      <c r="A114" s="501" t="s">
        <v>2883</v>
      </c>
      <c r="B114" s="536"/>
      <c r="C114" s="501"/>
      <c r="D114" s="536"/>
      <c r="E114" s="446" t="s">
        <v>2884</v>
      </c>
      <c r="F114" s="536"/>
      <c r="G114" s="446" t="s">
        <v>2882</v>
      </c>
      <c r="H114" s="427"/>
      <c r="I114" s="446" t="s">
        <v>2885</v>
      </c>
      <c r="J114" s="536"/>
      <c r="K114" s="468"/>
      <c r="L114" s="536"/>
      <c r="M114" s="536"/>
      <c r="N114" s="536"/>
      <c r="O114" s="536"/>
      <c r="P114" s="536"/>
      <c r="Q114" s="536"/>
      <c r="R114" s="536"/>
      <c r="S114" s="536"/>
      <c r="T114" s="536"/>
      <c r="U114" s="536"/>
      <c r="V114" s="536"/>
      <c r="W114" s="536"/>
      <c r="X114" s="536"/>
      <c r="Y114" s="536"/>
      <c r="Z114" s="536"/>
      <c r="AA114" s="536"/>
      <c r="AB114" s="536"/>
      <c r="AC114" s="536"/>
      <c r="AD114" s="536"/>
      <c r="AE114" s="536"/>
      <c r="AF114" s="536"/>
      <c r="AG114" s="536"/>
      <c r="AH114" s="536"/>
      <c r="AI114" s="536"/>
      <c r="AJ114" s="536"/>
      <c r="AK114" s="536"/>
      <c r="AL114" s="536"/>
      <c r="AM114" s="536"/>
      <c r="AN114" s="536"/>
      <c r="AO114" s="536"/>
      <c r="AP114" s="536"/>
      <c r="AQ114" s="536"/>
      <c r="AR114" s="536"/>
      <c r="AS114" s="536"/>
      <c r="AT114" s="536"/>
      <c r="AU114" s="536"/>
    </row>
    <row r="115" spans="1:47" s="395" customFormat="1" ht="18" customHeight="1" x14ac:dyDescent="0.25">
      <c r="A115" s="501" t="s">
        <v>2886</v>
      </c>
      <c r="B115" s="536"/>
      <c r="C115" s="501"/>
      <c r="D115" s="536"/>
      <c r="E115" s="446" t="s">
        <v>2884</v>
      </c>
      <c r="F115" s="536"/>
      <c r="G115" s="446" t="s">
        <v>2882</v>
      </c>
      <c r="H115" s="427"/>
      <c r="I115" s="446" t="s">
        <v>2885</v>
      </c>
      <c r="J115" s="536"/>
      <c r="K115" s="468"/>
      <c r="L115" s="536"/>
      <c r="M115" s="536"/>
      <c r="N115" s="536"/>
      <c r="O115" s="536"/>
      <c r="P115" s="536"/>
      <c r="Q115" s="536"/>
      <c r="R115" s="536"/>
      <c r="S115" s="536"/>
      <c r="T115" s="536"/>
      <c r="U115" s="536"/>
      <c r="V115" s="536"/>
      <c r="W115" s="536"/>
      <c r="X115" s="536"/>
      <c r="Y115" s="536"/>
      <c r="Z115" s="536"/>
      <c r="AA115" s="536"/>
      <c r="AB115" s="536"/>
      <c r="AC115" s="536"/>
      <c r="AD115" s="536"/>
      <c r="AE115" s="536"/>
      <c r="AF115" s="536"/>
      <c r="AG115" s="536"/>
      <c r="AH115" s="536"/>
      <c r="AI115" s="536"/>
      <c r="AJ115" s="536"/>
      <c r="AK115" s="536"/>
      <c r="AL115" s="536"/>
      <c r="AM115" s="536"/>
      <c r="AN115" s="536"/>
      <c r="AO115" s="536"/>
      <c r="AP115" s="536"/>
      <c r="AQ115" s="536"/>
      <c r="AR115" s="536"/>
      <c r="AS115" s="536"/>
      <c r="AT115" s="536"/>
      <c r="AU115" s="536"/>
    </row>
    <row r="116" spans="1:47" s="395" customFormat="1" ht="18" customHeight="1" x14ac:dyDescent="0.25">
      <c r="A116" s="501" t="s">
        <v>2887</v>
      </c>
      <c r="B116" s="536"/>
      <c r="C116" s="501"/>
      <c r="D116" s="536"/>
      <c r="E116" s="446" t="s">
        <v>2854</v>
      </c>
      <c r="F116" s="536"/>
      <c r="G116" s="446" t="s">
        <v>2876</v>
      </c>
      <c r="H116" s="427"/>
      <c r="I116" s="539" t="s">
        <v>2862</v>
      </c>
      <c r="J116" s="536"/>
      <c r="K116" s="468"/>
      <c r="L116" s="536"/>
      <c r="M116" s="536"/>
      <c r="N116" s="536"/>
      <c r="O116" s="536"/>
      <c r="P116" s="536"/>
      <c r="Q116" s="536"/>
      <c r="R116" s="536"/>
      <c r="S116" s="536"/>
      <c r="T116" s="536"/>
      <c r="U116" s="536"/>
      <c r="V116" s="536"/>
      <c r="W116" s="536"/>
      <c r="X116" s="536"/>
      <c r="Y116" s="536"/>
      <c r="Z116" s="536"/>
      <c r="AA116" s="536"/>
      <c r="AB116" s="536"/>
      <c r="AC116" s="536"/>
      <c r="AD116" s="536"/>
      <c r="AE116" s="536"/>
      <c r="AF116" s="536"/>
      <c r="AG116" s="536"/>
      <c r="AH116" s="536"/>
      <c r="AI116" s="536"/>
      <c r="AJ116" s="536"/>
      <c r="AK116" s="536"/>
      <c r="AL116" s="536"/>
      <c r="AM116" s="536"/>
      <c r="AN116" s="536"/>
      <c r="AO116" s="536"/>
      <c r="AP116" s="536"/>
      <c r="AQ116" s="536"/>
      <c r="AR116" s="536"/>
      <c r="AS116" s="536"/>
      <c r="AT116" s="536"/>
      <c r="AU116" s="536"/>
    </row>
    <row r="117" spans="1:47" s="395" customFormat="1" ht="9.6" customHeight="1" x14ac:dyDescent="0.25">
      <c r="A117" s="501"/>
      <c r="B117" s="536"/>
      <c r="C117" s="501"/>
      <c r="D117" s="536"/>
      <c r="E117" s="446"/>
      <c r="F117" s="536"/>
      <c r="G117" s="446"/>
      <c r="H117" s="427"/>
      <c r="I117" s="539"/>
      <c r="J117" s="536"/>
      <c r="K117" s="468"/>
      <c r="L117" s="536"/>
      <c r="M117" s="536"/>
      <c r="N117" s="536"/>
      <c r="O117" s="536"/>
      <c r="P117" s="536"/>
      <c r="Q117" s="536"/>
      <c r="R117" s="536"/>
      <c r="S117" s="536"/>
      <c r="T117" s="536"/>
      <c r="U117" s="536"/>
      <c r="V117" s="536"/>
      <c r="W117" s="536"/>
      <c r="X117" s="536"/>
      <c r="Y117" s="536"/>
      <c r="Z117" s="536"/>
      <c r="AA117" s="536"/>
      <c r="AB117" s="536"/>
      <c r="AC117" s="536"/>
      <c r="AD117" s="536"/>
      <c r="AE117" s="536"/>
      <c r="AF117" s="536"/>
      <c r="AG117" s="536"/>
      <c r="AH117" s="536"/>
      <c r="AI117" s="536"/>
      <c r="AJ117" s="536"/>
      <c r="AK117" s="536"/>
      <c r="AL117" s="536"/>
      <c r="AM117" s="536"/>
      <c r="AN117" s="536"/>
      <c r="AO117" s="536"/>
      <c r="AP117" s="536"/>
      <c r="AQ117" s="536"/>
      <c r="AR117" s="536"/>
      <c r="AS117" s="536"/>
      <c r="AT117" s="536"/>
      <c r="AU117" s="536"/>
    </row>
    <row r="118" spans="1:47" s="470" customFormat="1" ht="19.5" customHeight="1" x14ac:dyDescent="0.25">
      <c r="A118" s="772" t="s">
        <v>2888</v>
      </c>
      <c r="B118" s="772"/>
      <c r="C118" s="772"/>
      <c r="D118" s="772"/>
      <c r="E118" s="772"/>
      <c r="F118" s="772"/>
      <c r="G118" s="772"/>
      <c r="H118" s="772"/>
      <c r="I118" s="772"/>
      <c r="J118" s="772"/>
      <c r="K118" s="772"/>
      <c r="L118" s="499"/>
      <c r="M118" s="501"/>
      <c r="N118" s="536"/>
      <c r="O118" s="398"/>
      <c r="P118" s="398"/>
      <c r="Q118" s="398"/>
      <c r="R118" s="398"/>
      <c r="S118" s="398"/>
      <c r="T118" s="398"/>
      <c r="U118" s="398"/>
      <c r="V118" s="398"/>
      <c r="W118" s="398"/>
      <c r="X118" s="398"/>
      <c r="Y118" s="398"/>
      <c r="Z118" s="398"/>
      <c r="AA118" s="398"/>
      <c r="AB118" s="398"/>
      <c r="AC118" s="398"/>
      <c r="AD118" s="398"/>
      <c r="AE118" s="398"/>
      <c r="AF118" s="398"/>
      <c r="AG118" s="398"/>
      <c r="AH118" s="398"/>
      <c r="AI118" s="398"/>
      <c r="AJ118" s="398"/>
      <c r="AK118" s="398"/>
      <c r="AL118" s="398"/>
      <c r="AM118" s="398"/>
      <c r="AN118" s="398"/>
      <c r="AO118" s="398"/>
      <c r="AP118" s="398"/>
      <c r="AQ118" s="398"/>
      <c r="AR118" s="398"/>
      <c r="AS118" s="398"/>
      <c r="AT118" s="398"/>
      <c r="AU118" s="398"/>
    </row>
    <row r="119" spans="1:47" ht="20.25" customHeight="1" x14ac:dyDescent="0.2">
      <c r="A119" s="784" t="s">
        <v>2889</v>
      </c>
      <c r="B119" s="784"/>
      <c r="C119" s="784"/>
      <c r="D119" s="398"/>
      <c r="E119" s="398"/>
      <c r="F119" s="398"/>
      <c r="G119" s="398"/>
      <c r="H119" s="398"/>
      <c r="I119" s="398"/>
      <c r="J119" s="398"/>
      <c r="K119" s="398"/>
      <c r="L119" s="398"/>
      <c r="M119" s="398"/>
      <c r="N119" s="398"/>
      <c r="P119" s="398"/>
    </row>
    <row r="120" spans="1:47" ht="18" customHeight="1" x14ac:dyDescent="0.25">
      <c r="A120" s="501" t="s">
        <v>2890</v>
      </c>
      <c r="B120" s="398"/>
      <c r="C120" s="501"/>
      <c r="D120" s="398"/>
      <c r="E120" s="468"/>
      <c r="F120" s="398"/>
      <c r="G120" s="468"/>
      <c r="H120" s="474"/>
      <c r="I120" s="468"/>
      <c r="J120" s="398"/>
      <c r="K120" s="398"/>
      <c r="L120" s="398"/>
      <c r="M120" s="398"/>
      <c r="N120" s="398"/>
      <c r="P120" s="398"/>
    </row>
    <row r="121" spans="1:47" ht="18" customHeight="1" x14ac:dyDescent="0.2">
      <c r="A121" s="468"/>
      <c r="B121" s="398"/>
      <c r="C121" s="468"/>
      <c r="D121" s="398"/>
      <c r="E121" s="468"/>
      <c r="F121" s="398"/>
      <c r="G121" s="468"/>
      <c r="H121" s="474"/>
      <c r="I121" s="468"/>
      <c r="J121" s="398"/>
      <c r="K121" s="398"/>
      <c r="L121" s="398"/>
      <c r="M121" s="398"/>
      <c r="N121" s="398"/>
      <c r="P121" s="398"/>
    </row>
    <row r="122" spans="1:47" ht="34.15" customHeight="1" x14ac:dyDescent="0.25">
      <c r="A122" s="501"/>
      <c r="B122" s="398"/>
      <c r="C122" s="501"/>
      <c r="D122" s="398"/>
      <c r="E122" s="538" t="s">
        <v>2824</v>
      </c>
      <c r="F122" s="398"/>
      <c r="G122" s="538" t="s">
        <v>2825</v>
      </c>
      <c r="H122" s="540"/>
      <c r="I122" s="538" t="s">
        <v>2826</v>
      </c>
      <c r="J122" s="398"/>
      <c r="K122" s="540"/>
      <c r="L122" s="398"/>
      <c r="M122" s="398"/>
      <c r="N122" s="398"/>
      <c r="P122" s="398"/>
    </row>
    <row r="123" spans="1:47" ht="113.25" customHeight="1" x14ac:dyDescent="0.25">
      <c r="A123" s="781" t="s">
        <v>2891</v>
      </c>
      <c r="B123" s="781"/>
      <c r="C123" s="781"/>
      <c r="D123" s="781"/>
      <c r="E123" s="541" t="s">
        <v>2854</v>
      </c>
      <c r="F123" s="412"/>
      <c r="G123" s="541" t="s">
        <v>2879</v>
      </c>
      <c r="H123" s="542"/>
      <c r="I123" s="541" t="s">
        <v>2892</v>
      </c>
      <c r="J123" s="398"/>
      <c r="K123" s="540"/>
      <c r="L123" s="398"/>
      <c r="M123" s="398"/>
      <c r="N123" s="398"/>
      <c r="P123" s="398"/>
    </row>
    <row r="124" spans="1:47" ht="18" customHeight="1" x14ac:dyDescent="0.2">
      <c r="A124" s="543"/>
      <c r="B124" s="398"/>
      <c r="C124" s="544"/>
      <c r="D124" s="398"/>
      <c r="E124" s="474"/>
      <c r="F124" s="398"/>
      <c r="G124" s="474"/>
      <c r="H124" s="398"/>
      <c r="I124" s="468"/>
      <c r="J124" s="398"/>
      <c r="K124" s="398"/>
      <c r="L124" s="398"/>
      <c r="M124" s="398"/>
      <c r="N124" s="398"/>
      <c r="P124" s="398"/>
    </row>
    <row r="125" spans="1:47" ht="18" customHeight="1" x14ac:dyDescent="0.25">
      <c r="A125" s="781" t="s">
        <v>2893</v>
      </c>
      <c r="B125" s="781"/>
      <c r="C125" s="781"/>
      <c r="D125" s="781"/>
      <c r="E125" s="781"/>
      <c r="F125" s="781"/>
      <c r="G125" s="781"/>
      <c r="H125" s="781"/>
      <c r="I125" s="781"/>
      <c r="J125" s="781"/>
      <c r="K125" s="398"/>
      <c r="L125" s="398"/>
      <c r="M125" s="398"/>
      <c r="N125" s="398"/>
      <c r="P125" s="398"/>
    </row>
    <row r="126" spans="1:47" ht="18" customHeight="1" x14ac:dyDescent="0.2">
      <c r="A126" s="468"/>
      <c r="B126" s="398"/>
      <c r="C126" s="468"/>
      <c r="D126" s="398"/>
      <c r="E126" s="474"/>
      <c r="F126" s="398"/>
      <c r="G126" s="474"/>
      <c r="H126" s="398"/>
      <c r="I126" s="468"/>
      <c r="J126" s="398"/>
      <c r="K126" s="398"/>
      <c r="L126" s="398"/>
      <c r="M126" s="398"/>
      <c r="N126" s="398"/>
      <c r="P126" s="398"/>
    </row>
    <row r="127" spans="1:47" ht="34.9" customHeight="1" x14ac:dyDescent="0.25">
      <c r="A127" s="468"/>
      <c r="B127" s="398"/>
      <c r="C127" s="468"/>
      <c r="D127" s="398"/>
      <c r="E127" s="538" t="s">
        <v>2824</v>
      </c>
      <c r="F127" s="398"/>
      <c r="G127" s="538" t="s">
        <v>2825</v>
      </c>
      <c r="H127" s="540"/>
      <c r="I127" s="538" t="s">
        <v>2826</v>
      </c>
      <c r="J127" s="398"/>
      <c r="K127" s="398"/>
      <c r="L127" s="398"/>
      <c r="M127" s="398"/>
      <c r="N127" s="398"/>
      <c r="P127" s="398"/>
    </row>
    <row r="128" spans="1:47" ht="36.75" customHeight="1" x14ac:dyDescent="0.25">
      <c r="A128" s="781" t="s">
        <v>2894</v>
      </c>
      <c r="B128" s="781"/>
      <c r="C128" s="781"/>
      <c r="D128" s="781"/>
      <c r="E128" s="446" t="s">
        <v>2895</v>
      </c>
      <c r="F128" s="398"/>
      <c r="G128" s="446" t="s">
        <v>2879</v>
      </c>
      <c r="H128" s="540"/>
      <c r="I128" s="446" t="s">
        <v>2896</v>
      </c>
      <c r="J128" s="398"/>
      <c r="K128" s="398"/>
      <c r="L128" s="398"/>
      <c r="M128" s="398"/>
      <c r="N128" s="398"/>
      <c r="P128" s="398"/>
    </row>
    <row r="129" spans="1:16" ht="18" customHeight="1" x14ac:dyDescent="0.2">
      <c r="A129" s="543"/>
      <c r="B129" s="398"/>
      <c r="C129" s="544"/>
      <c r="D129" s="398"/>
      <c r="E129" s="474"/>
      <c r="F129" s="398"/>
      <c r="G129" s="474"/>
      <c r="H129" s="398"/>
      <c r="I129" s="468"/>
      <c r="J129" s="398"/>
      <c r="K129" s="398"/>
      <c r="L129" s="398"/>
      <c r="M129" s="398"/>
      <c r="N129" s="398"/>
      <c r="P129" s="398"/>
    </row>
    <row r="130" spans="1:16" ht="18" customHeight="1" x14ac:dyDescent="0.2">
      <c r="A130" s="468"/>
      <c r="B130" s="398"/>
      <c r="C130" s="468"/>
      <c r="D130" s="398"/>
      <c r="E130" s="468"/>
      <c r="F130" s="398"/>
      <c r="G130" s="468"/>
      <c r="H130" s="474"/>
      <c r="I130" s="468"/>
      <c r="J130" s="398"/>
      <c r="K130" s="398"/>
      <c r="L130" s="398"/>
      <c r="M130" s="398"/>
      <c r="N130" s="398"/>
      <c r="P130" s="398"/>
    </row>
    <row r="131" spans="1:16" ht="54" customHeight="1" x14ac:dyDescent="0.25">
      <c r="A131" s="781" t="s">
        <v>2897</v>
      </c>
      <c r="B131" s="781"/>
      <c r="C131" s="781"/>
      <c r="D131" s="781"/>
      <c r="E131" s="781"/>
      <c r="F131" s="781"/>
      <c r="G131" s="781"/>
      <c r="H131" s="781"/>
      <c r="I131" s="781"/>
      <c r="J131" s="781"/>
      <c r="K131" s="398"/>
      <c r="L131" s="398"/>
      <c r="M131" s="398"/>
      <c r="N131" s="398"/>
      <c r="P131" s="398"/>
    </row>
    <row r="132" spans="1:16" ht="18" customHeight="1" x14ac:dyDescent="0.25">
      <c r="A132" s="445"/>
      <c r="B132" s="398"/>
      <c r="C132" s="545"/>
      <c r="D132" s="398"/>
      <c r="E132" s="545"/>
      <c r="F132" s="398"/>
      <c r="G132" s="545"/>
      <c r="H132" s="545"/>
      <c r="I132" s="545"/>
      <c r="J132" s="398"/>
      <c r="K132" s="398"/>
      <c r="L132" s="398"/>
      <c r="M132" s="398"/>
      <c r="N132" s="398"/>
      <c r="P132" s="398"/>
    </row>
    <row r="133" spans="1:16" s="412" customFormat="1" ht="32.450000000000003" customHeight="1" x14ac:dyDescent="0.25">
      <c r="A133" s="546"/>
      <c r="C133" s="546"/>
      <c r="E133" s="547" t="s">
        <v>2898</v>
      </c>
      <c r="G133" s="547" t="s">
        <v>2825</v>
      </c>
      <c r="H133" s="542"/>
      <c r="I133" s="547" t="s">
        <v>2826</v>
      </c>
    </row>
    <row r="134" spans="1:16" ht="18" customHeight="1" x14ac:dyDescent="0.25">
      <c r="A134" s="501" t="s">
        <v>2899</v>
      </c>
      <c r="B134" s="398"/>
      <c r="C134" s="501"/>
      <c r="D134" s="398"/>
      <c r="E134" s="446" t="s">
        <v>2900</v>
      </c>
      <c r="F134" s="398"/>
      <c r="G134" s="446" t="s">
        <v>2879</v>
      </c>
      <c r="H134" s="540"/>
      <c r="I134" s="446" t="s">
        <v>2877</v>
      </c>
      <c r="J134" s="398"/>
      <c r="K134" s="398"/>
      <c r="L134" s="398"/>
      <c r="M134" s="398"/>
      <c r="N134" s="398"/>
      <c r="P134" s="398"/>
    </row>
    <row r="135" spans="1:16" ht="18" customHeight="1" x14ac:dyDescent="0.25">
      <c r="A135" s="501" t="s">
        <v>2901</v>
      </c>
      <c r="B135" s="398"/>
      <c r="C135" s="501"/>
      <c r="D135" s="398"/>
      <c r="E135" s="446" t="s">
        <v>2900</v>
      </c>
      <c r="F135" s="398"/>
      <c r="G135" s="446" t="s">
        <v>2879</v>
      </c>
      <c r="H135" s="540"/>
      <c r="I135" s="446" t="s">
        <v>2877</v>
      </c>
      <c r="J135" s="398"/>
      <c r="K135" s="398"/>
      <c r="L135" s="398"/>
      <c r="M135" s="398"/>
      <c r="N135" s="398"/>
      <c r="P135" s="398"/>
    </row>
    <row r="136" spans="1:16" ht="18" customHeight="1" x14ac:dyDescent="0.25">
      <c r="A136" s="501"/>
      <c r="B136" s="398"/>
      <c r="C136" s="501"/>
      <c r="D136" s="398"/>
      <c r="E136" s="446"/>
      <c r="F136" s="398"/>
      <c r="G136" s="446"/>
      <c r="H136" s="540"/>
      <c r="I136" s="501"/>
      <c r="J136" s="398"/>
      <c r="K136" s="398"/>
      <c r="L136" s="398"/>
      <c r="M136" s="398"/>
      <c r="N136" s="398"/>
      <c r="P136" s="398"/>
    </row>
    <row r="137" spans="1:16" ht="18" customHeight="1" x14ac:dyDescent="0.25">
      <c r="A137" s="501"/>
      <c r="B137" s="398"/>
      <c r="C137" s="501"/>
      <c r="D137" s="398"/>
      <c r="E137" s="446"/>
      <c r="F137" s="398"/>
      <c r="G137" s="446"/>
      <c r="H137" s="540"/>
      <c r="I137" s="501"/>
      <c r="J137" s="398"/>
      <c r="K137" s="398"/>
      <c r="L137" s="398"/>
      <c r="M137" s="398"/>
      <c r="N137" s="398"/>
      <c r="P137" s="398"/>
    </row>
    <row r="138" spans="1:16" ht="18" customHeight="1" x14ac:dyDescent="0.25">
      <c r="A138" s="501" t="s">
        <v>2902</v>
      </c>
      <c r="B138" s="398"/>
      <c r="C138" s="501"/>
      <c r="D138" s="398"/>
      <c r="E138" s="446"/>
      <c r="F138" s="398"/>
      <c r="G138" s="446"/>
      <c r="H138" s="540"/>
      <c r="I138" s="501"/>
      <c r="J138" s="398"/>
      <c r="K138" s="398"/>
      <c r="L138" s="398"/>
      <c r="M138" s="398"/>
      <c r="N138" s="398"/>
      <c r="P138" s="398"/>
    </row>
    <row r="139" spans="1:16" ht="18" customHeight="1" x14ac:dyDescent="0.25">
      <c r="A139" s="501"/>
      <c r="B139" s="398"/>
      <c r="C139" s="501"/>
      <c r="D139" s="398"/>
      <c r="E139" s="446"/>
      <c r="F139" s="398"/>
      <c r="G139" s="446"/>
      <c r="H139" s="540"/>
      <c r="I139" s="501"/>
      <c r="J139" s="398"/>
      <c r="K139" s="398"/>
      <c r="L139" s="398"/>
      <c r="M139" s="398"/>
      <c r="N139" s="398"/>
      <c r="P139" s="398"/>
    </row>
    <row r="140" spans="1:16" ht="37.15" customHeight="1" x14ac:dyDescent="0.25">
      <c r="A140" s="501"/>
      <c r="B140" s="398"/>
      <c r="C140" s="501"/>
      <c r="D140" s="398"/>
      <c r="E140" s="538" t="s">
        <v>2824</v>
      </c>
      <c r="F140" s="398"/>
      <c r="G140" s="538" t="s">
        <v>2825</v>
      </c>
      <c r="H140" s="540"/>
      <c r="I140" s="538" t="s">
        <v>2826</v>
      </c>
      <c r="J140" s="398"/>
      <c r="K140" s="398"/>
      <c r="L140" s="398"/>
      <c r="M140" s="398"/>
      <c r="N140" s="398"/>
      <c r="P140" s="398"/>
    </row>
    <row r="141" spans="1:16" ht="18" customHeight="1" x14ac:dyDescent="0.25">
      <c r="A141" s="501" t="s">
        <v>2903</v>
      </c>
      <c r="B141" s="398"/>
      <c r="C141" s="501"/>
      <c r="D141" s="398"/>
      <c r="E141" s="446" t="s">
        <v>2862</v>
      </c>
      <c r="F141" s="398"/>
      <c r="G141" s="446" t="s">
        <v>2882</v>
      </c>
      <c r="H141" s="540"/>
      <c r="I141" s="446" t="s">
        <v>2862</v>
      </c>
      <c r="J141" s="398"/>
      <c r="K141" s="398"/>
      <c r="L141" s="398"/>
      <c r="M141" s="398"/>
      <c r="N141" s="398"/>
      <c r="P141" s="398"/>
    </row>
    <row r="142" spans="1:16" ht="18" customHeight="1" x14ac:dyDescent="0.25">
      <c r="A142" s="501"/>
      <c r="B142" s="398"/>
      <c r="C142" s="501"/>
      <c r="D142" s="398"/>
      <c r="E142" s="446"/>
      <c r="F142" s="398"/>
      <c r="G142" s="446"/>
      <c r="H142" s="540"/>
      <c r="I142" s="446"/>
      <c r="J142" s="398"/>
      <c r="K142" s="398"/>
      <c r="L142" s="398"/>
      <c r="M142" s="398"/>
      <c r="N142" s="398"/>
      <c r="P142" s="398"/>
    </row>
    <row r="143" spans="1:16" ht="18" customHeight="1" x14ac:dyDescent="0.25">
      <c r="A143" s="776" t="s">
        <v>2904</v>
      </c>
      <c r="B143" s="776"/>
      <c r="C143" s="776"/>
      <c r="D143" s="776"/>
      <c r="E143" s="446" t="s">
        <v>2905</v>
      </c>
      <c r="F143" s="398"/>
      <c r="G143" s="446" t="s">
        <v>2906</v>
      </c>
      <c r="H143" s="540"/>
      <c r="I143" s="446" t="s">
        <v>2907</v>
      </c>
      <c r="J143" s="398"/>
      <c r="K143" s="398"/>
      <c r="L143" s="398"/>
      <c r="M143" s="398"/>
      <c r="N143" s="398"/>
      <c r="P143" s="398"/>
    </row>
    <row r="144" spans="1:16" ht="18" customHeight="1" x14ac:dyDescent="0.25">
      <c r="A144" s="776"/>
      <c r="B144" s="776"/>
      <c r="C144" s="776"/>
      <c r="D144" s="776"/>
      <c r="E144" s="446"/>
      <c r="F144" s="398"/>
      <c r="G144" s="501"/>
      <c r="H144" s="446"/>
      <c r="I144" s="501"/>
      <c r="J144" s="398"/>
      <c r="K144" s="398"/>
      <c r="L144" s="398"/>
      <c r="M144" s="398"/>
      <c r="N144" s="398"/>
      <c r="P144" s="398"/>
    </row>
    <row r="145" spans="1:47" ht="18" customHeight="1" x14ac:dyDescent="0.25">
      <c r="A145" s="776"/>
      <c r="B145" s="776"/>
      <c r="C145" s="776"/>
      <c r="D145" s="776"/>
      <c r="E145" s="501"/>
      <c r="F145" s="398"/>
      <c r="G145" s="501"/>
      <c r="H145" s="446"/>
      <c r="I145" s="501"/>
      <c r="J145" s="398"/>
      <c r="K145" s="398"/>
      <c r="L145" s="398"/>
      <c r="M145" s="398"/>
      <c r="N145" s="398"/>
      <c r="P145" s="398"/>
    </row>
    <row r="146" spans="1:47" ht="18" customHeight="1" x14ac:dyDescent="0.25">
      <c r="A146" s="521"/>
      <c r="B146" s="398"/>
      <c r="C146" s="522"/>
      <c r="D146" s="398"/>
      <c r="E146" s="501"/>
      <c r="F146" s="398"/>
      <c r="G146" s="501"/>
      <c r="H146" s="446"/>
      <c r="I146" s="501"/>
      <c r="J146" s="398"/>
      <c r="K146" s="398"/>
      <c r="L146" s="398"/>
      <c r="M146" s="398"/>
      <c r="N146" s="398"/>
      <c r="P146" s="398"/>
    </row>
    <row r="147" spans="1:47" ht="21.6" customHeight="1" x14ac:dyDescent="0.25">
      <c r="A147" s="520" t="s">
        <v>2908</v>
      </c>
      <c r="B147" s="398"/>
      <c r="C147" s="548"/>
      <c r="D147" s="398"/>
      <c r="E147" s="446" t="s">
        <v>2909</v>
      </c>
      <c r="F147" s="398"/>
      <c r="G147" s="446" t="s">
        <v>2910</v>
      </c>
      <c r="H147" s="446"/>
      <c r="I147" s="446" t="s">
        <v>2874</v>
      </c>
      <c r="J147" s="398"/>
      <c r="K147" s="398"/>
      <c r="L147" s="398"/>
      <c r="M147" s="398"/>
      <c r="N147" s="398"/>
      <c r="P147" s="398"/>
    </row>
    <row r="148" spans="1:47" ht="18" customHeight="1" x14ac:dyDescent="0.25">
      <c r="A148" s="540"/>
      <c r="B148" s="549"/>
      <c r="C148" s="540"/>
      <c r="D148" s="549"/>
      <c r="E148" s="550"/>
      <c r="F148" s="549"/>
      <c r="G148" s="551"/>
      <c r="H148" s="552"/>
      <c r="I148" s="553"/>
      <c r="J148" s="549"/>
      <c r="K148" s="549"/>
      <c r="L148" s="549"/>
      <c r="M148" s="536"/>
      <c r="N148" s="549"/>
      <c r="P148" s="549"/>
    </row>
    <row r="149" spans="1:47" ht="22.15" customHeight="1" x14ac:dyDescent="0.25">
      <c r="A149" s="554" t="s">
        <v>2911</v>
      </c>
      <c r="B149" s="549"/>
      <c r="C149" s="540"/>
      <c r="D149" s="549"/>
      <c r="E149" s="550"/>
      <c r="F149" s="549"/>
      <c r="G149" s="551"/>
      <c r="H149" s="552"/>
      <c r="I149" s="553"/>
      <c r="J149" s="549"/>
      <c r="K149" s="549"/>
      <c r="L149" s="549"/>
      <c r="M149" s="536"/>
      <c r="N149" s="549"/>
      <c r="P149" s="549"/>
    </row>
    <row r="150" spans="1:47" ht="18" customHeight="1" x14ac:dyDescent="0.25">
      <c r="A150" s="540" t="s">
        <v>2912</v>
      </c>
      <c r="B150" s="549"/>
      <c r="C150" s="550"/>
      <c r="D150" s="549"/>
      <c r="E150" s="550"/>
      <c r="F150" s="549"/>
      <c r="G150" s="551" t="str">
        <f>G191</f>
        <v>Pass</v>
      </c>
      <c r="H150" s="552"/>
      <c r="I150" s="553"/>
      <c r="J150" s="549"/>
      <c r="K150" s="549"/>
      <c r="L150" s="549"/>
      <c r="M150" s="536"/>
      <c r="N150" s="549"/>
      <c r="P150" s="549"/>
    </row>
    <row r="151" spans="1:47" ht="18" customHeight="1" x14ac:dyDescent="0.25">
      <c r="A151" s="540" t="s">
        <v>2913</v>
      </c>
      <c r="B151" s="549"/>
      <c r="C151" s="550"/>
      <c r="D151" s="549"/>
      <c r="E151" s="550"/>
      <c r="F151" s="549"/>
      <c r="G151" s="551"/>
      <c r="H151" s="552"/>
      <c r="I151" s="553"/>
      <c r="J151" s="549"/>
      <c r="K151" s="549"/>
      <c r="L151" s="549"/>
      <c r="M151" s="536"/>
      <c r="N151" s="549"/>
      <c r="P151" s="549"/>
    </row>
    <row r="152" spans="1:47" ht="18" customHeight="1" x14ac:dyDescent="0.25">
      <c r="A152" s="540" t="s">
        <v>2914</v>
      </c>
      <c r="B152" s="549"/>
      <c r="C152" s="540"/>
      <c r="D152" s="549"/>
      <c r="E152" s="550"/>
      <c r="F152" s="549"/>
      <c r="G152" s="551" t="s">
        <v>2915</v>
      </c>
      <c r="H152" s="552"/>
      <c r="I152" s="553"/>
      <c r="J152" s="549"/>
      <c r="K152" s="549"/>
      <c r="L152" s="549"/>
      <c r="M152" s="536"/>
      <c r="N152" s="549"/>
      <c r="P152" s="549"/>
    </row>
    <row r="153" spans="1:47" ht="18" customHeight="1" x14ac:dyDescent="0.25">
      <c r="A153" s="540" t="s">
        <v>2916</v>
      </c>
      <c r="B153" s="549"/>
      <c r="C153" s="540"/>
      <c r="D153" s="549"/>
      <c r="E153" s="550"/>
      <c r="F153" s="549"/>
      <c r="G153" s="551" t="s">
        <v>2915</v>
      </c>
      <c r="H153" s="552"/>
      <c r="I153" s="553"/>
      <c r="J153" s="549"/>
      <c r="K153" s="549"/>
      <c r="L153" s="549"/>
      <c r="M153" s="536"/>
      <c r="N153" s="549"/>
      <c r="P153" s="549"/>
    </row>
    <row r="154" spans="1:47" ht="18" customHeight="1" x14ac:dyDescent="0.25">
      <c r="A154" s="536"/>
      <c r="B154" s="549"/>
      <c r="C154" s="536"/>
      <c r="D154" s="549"/>
      <c r="E154" s="555"/>
      <c r="F154" s="549"/>
      <c r="G154" s="556"/>
      <c r="H154" s="557"/>
      <c r="I154" s="549"/>
      <c r="J154" s="549"/>
      <c r="K154" s="549"/>
      <c r="L154" s="549"/>
      <c r="M154" s="536"/>
      <c r="N154" s="549"/>
      <c r="P154" s="549"/>
    </row>
    <row r="155" spans="1:47" s="470" customFormat="1" ht="19.5" customHeight="1" x14ac:dyDescent="0.25">
      <c r="A155" s="772" t="s">
        <v>2917</v>
      </c>
      <c r="B155" s="772"/>
      <c r="C155" s="772"/>
      <c r="D155" s="772"/>
      <c r="E155" s="772"/>
      <c r="F155" s="772"/>
      <c r="G155" s="772"/>
      <c r="H155" s="772"/>
      <c r="I155" s="772"/>
      <c r="J155" s="772"/>
      <c r="K155" s="772"/>
      <c r="L155" s="499"/>
      <c r="M155" s="501"/>
      <c r="N155" s="536"/>
      <c r="O155" s="398"/>
      <c r="P155" s="398"/>
      <c r="Q155" s="398"/>
      <c r="R155" s="398"/>
      <c r="S155" s="398"/>
      <c r="T155" s="398"/>
      <c r="U155" s="398"/>
      <c r="V155" s="398"/>
      <c r="W155" s="398"/>
      <c r="X155" s="398"/>
      <c r="Y155" s="398"/>
      <c r="Z155" s="398"/>
      <c r="AA155" s="398"/>
      <c r="AB155" s="398"/>
      <c r="AC155" s="398"/>
      <c r="AD155" s="398"/>
      <c r="AE155" s="398"/>
      <c r="AF155" s="398"/>
      <c r="AG155" s="398"/>
      <c r="AH155" s="398"/>
      <c r="AI155" s="398"/>
      <c r="AJ155" s="398"/>
      <c r="AK155" s="398"/>
      <c r="AL155" s="398"/>
      <c r="AM155" s="398"/>
      <c r="AN155" s="398"/>
      <c r="AO155" s="398"/>
      <c r="AP155" s="398"/>
      <c r="AQ155" s="398"/>
      <c r="AR155" s="398"/>
      <c r="AS155" s="398"/>
      <c r="AT155" s="398"/>
      <c r="AU155" s="398"/>
    </row>
    <row r="156" spans="1:47" s="470" customFormat="1" ht="74.25" customHeight="1" x14ac:dyDescent="0.2">
      <c r="A156" s="772" t="s">
        <v>2918</v>
      </c>
      <c r="B156" s="772"/>
      <c r="C156" s="772"/>
      <c r="D156" s="772"/>
      <c r="E156" s="772"/>
      <c r="F156" s="772"/>
      <c r="G156" s="772"/>
      <c r="H156" s="772"/>
      <c r="I156" s="772"/>
      <c r="J156" s="772"/>
      <c r="K156" s="772"/>
      <c r="L156" s="772"/>
      <c r="M156" s="772"/>
      <c r="N156" s="772"/>
      <c r="O156" s="772"/>
      <c r="P156" s="558"/>
      <c r="Q156" s="558"/>
      <c r="R156" s="398"/>
      <c r="S156" s="398"/>
      <c r="T156" s="398"/>
      <c r="U156" s="398"/>
      <c r="V156" s="398"/>
      <c r="W156" s="398"/>
      <c r="X156" s="398"/>
      <c r="Y156" s="398"/>
      <c r="Z156" s="398"/>
      <c r="AA156" s="398"/>
      <c r="AB156" s="398"/>
      <c r="AC156" s="398"/>
      <c r="AD156" s="398"/>
      <c r="AE156" s="398"/>
      <c r="AF156" s="398"/>
      <c r="AG156" s="398"/>
      <c r="AH156" s="398"/>
      <c r="AI156" s="398"/>
      <c r="AJ156" s="398"/>
      <c r="AK156" s="398"/>
      <c r="AL156" s="398"/>
      <c r="AM156" s="398"/>
      <c r="AN156" s="398"/>
      <c r="AO156" s="398"/>
      <c r="AP156" s="398"/>
      <c r="AQ156" s="398"/>
      <c r="AR156" s="398"/>
      <c r="AS156" s="398"/>
      <c r="AT156" s="398"/>
      <c r="AU156" s="398"/>
    </row>
    <row r="157" spans="1:47" ht="18" customHeight="1" x14ac:dyDescent="0.25">
      <c r="A157" s="416" t="s">
        <v>2919</v>
      </c>
      <c r="B157" s="559"/>
      <c r="C157" s="560"/>
      <c r="D157" s="559"/>
      <c r="E157" s="559"/>
      <c r="F157" s="559"/>
      <c r="G157" s="561"/>
      <c r="H157" s="561"/>
      <c r="I157" s="559"/>
      <c r="J157" s="559"/>
      <c r="K157" s="559"/>
      <c r="L157" s="559"/>
      <c r="M157" s="562"/>
      <c r="N157" s="559"/>
      <c r="O157" s="562"/>
      <c r="P157" s="559"/>
      <c r="Q157" s="562"/>
    </row>
    <row r="158" spans="1:47" ht="18" customHeight="1" x14ac:dyDescent="0.3">
      <c r="A158" s="563" t="s">
        <v>2920</v>
      </c>
      <c r="B158" s="497"/>
      <c r="C158" s="427"/>
      <c r="D158" s="497"/>
      <c r="E158" s="550"/>
      <c r="F158" s="497"/>
      <c r="G158" s="552"/>
      <c r="H158" s="552"/>
      <c r="I158" s="497"/>
      <c r="J158" s="497"/>
      <c r="K158" s="497"/>
      <c r="L158" s="497"/>
      <c r="M158" s="427"/>
      <c r="N158" s="497"/>
      <c r="P158" s="497"/>
    </row>
    <row r="159" spans="1:47" s="412" customFormat="1" ht="31.9" customHeight="1" x14ac:dyDescent="0.25">
      <c r="A159" s="421" t="s">
        <v>2921</v>
      </c>
      <c r="B159" s="564"/>
      <c r="C159" s="565"/>
      <c r="D159" s="564"/>
      <c r="E159" s="547" t="s">
        <v>2824</v>
      </c>
      <c r="F159" s="564"/>
      <c r="G159" s="547" t="s">
        <v>2825</v>
      </c>
      <c r="H159" s="542"/>
      <c r="I159" s="547" t="s">
        <v>2922</v>
      </c>
      <c r="J159" s="564"/>
      <c r="K159" s="547"/>
      <c r="L159" s="564"/>
      <c r="M159" s="565"/>
      <c r="N159" s="564"/>
      <c r="P159" s="564"/>
    </row>
    <row r="160" spans="1:47" ht="15" customHeight="1" x14ac:dyDescent="0.25">
      <c r="A160" s="493"/>
      <c r="B160" s="497"/>
      <c r="C160" s="427"/>
      <c r="D160" s="497"/>
      <c r="E160" s="566" t="s">
        <v>2854</v>
      </c>
      <c r="F160" s="497"/>
      <c r="G160" s="552" t="s">
        <v>2855</v>
      </c>
      <c r="H160" s="552"/>
      <c r="I160" s="497" t="s">
        <v>2923</v>
      </c>
      <c r="J160" s="497"/>
      <c r="K160" s="497"/>
      <c r="L160" s="497"/>
      <c r="M160" s="427"/>
      <c r="N160" s="497"/>
      <c r="P160" s="497"/>
    </row>
    <row r="161" spans="1:17" ht="15" customHeight="1" x14ac:dyDescent="0.25">
      <c r="A161" s="493"/>
      <c r="B161" s="497"/>
      <c r="C161" s="427"/>
      <c r="D161" s="497"/>
      <c r="E161" s="550"/>
      <c r="F161" s="497"/>
      <c r="G161" s="552"/>
      <c r="H161" s="552"/>
      <c r="I161" s="497"/>
      <c r="J161" s="497"/>
      <c r="K161" s="497"/>
      <c r="L161" s="497"/>
      <c r="M161" s="427"/>
      <c r="N161" s="497"/>
      <c r="P161" s="497"/>
    </row>
    <row r="162" spans="1:17" ht="15" customHeight="1" x14ac:dyDescent="0.25">
      <c r="A162" s="493"/>
      <c r="B162" s="497"/>
      <c r="C162" s="427"/>
      <c r="D162" s="497"/>
      <c r="E162" s="550"/>
      <c r="F162" s="497"/>
      <c r="G162" s="552"/>
      <c r="H162" s="552"/>
      <c r="I162" s="497"/>
      <c r="J162" s="497"/>
      <c r="K162" s="497"/>
      <c r="L162" s="497"/>
      <c r="M162" s="427"/>
      <c r="N162" s="497"/>
      <c r="P162" s="497"/>
    </row>
    <row r="163" spans="1:17" ht="36" customHeight="1" x14ac:dyDescent="0.2">
      <c r="A163" s="777" t="s">
        <v>2924</v>
      </c>
      <c r="B163" s="777"/>
      <c r="C163" s="777"/>
      <c r="D163" s="777"/>
      <c r="E163" s="777"/>
      <c r="F163" s="777"/>
      <c r="G163" s="777"/>
      <c r="H163" s="777"/>
      <c r="I163" s="777"/>
      <c r="J163" s="777"/>
      <c r="K163" s="777"/>
      <c r="L163" s="777"/>
      <c r="M163" s="777"/>
      <c r="N163" s="558"/>
      <c r="O163" s="558"/>
      <c r="P163" s="558"/>
    </row>
    <row r="164" spans="1:17" ht="15" customHeight="1" x14ac:dyDescent="0.25">
      <c r="A164" s="493"/>
      <c r="B164" s="497"/>
      <c r="C164" s="427"/>
      <c r="D164" s="497"/>
      <c r="E164" s="550"/>
      <c r="F164" s="497"/>
      <c r="G164" s="552"/>
      <c r="H164" s="552"/>
      <c r="I164" s="497"/>
      <c r="J164" s="497"/>
      <c r="K164" s="497"/>
      <c r="L164" s="497"/>
      <c r="M164" s="427"/>
      <c r="N164" s="497"/>
      <c r="P164" s="497"/>
    </row>
    <row r="165" spans="1:17" ht="16.5" customHeight="1" x14ac:dyDescent="0.35">
      <c r="A165" s="772" t="s">
        <v>2925</v>
      </c>
      <c r="B165" s="772"/>
      <c r="C165" s="772"/>
      <c r="D165" s="772"/>
      <c r="E165" s="772"/>
      <c r="F165" s="772"/>
      <c r="G165" s="772"/>
      <c r="H165" s="772"/>
      <c r="I165" s="772"/>
      <c r="J165" s="772"/>
      <c r="K165" s="772"/>
      <c r="L165" s="778"/>
      <c r="M165" s="778"/>
      <c r="N165" s="536"/>
      <c r="P165" s="398"/>
    </row>
    <row r="166" spans="1:17" ht="15" customHeight="1" x14ac:dyDescent="0.25">
      <c r="A166" s="493"/>
      <c r="B166" s="497"/>
      <c r="C166" s="427"/>
      <c r="D166" s="497"/>
      <c r="E166" s="550"/>
      <c r="F166" s="497"/>
      <c r="G166" s="552"/>
      <c r="H166" s="552"/>
      <c r="I166" s="497"/>
      <c r="J166" s="497"/>
      <c r="K166" s="497"/>
      <c r="L166" s="497"/>
      <c r="M166" s="427"/>
      <c r="N166" s="497"/>
      <c r="P166" s="497"/>
    </row>
    <row r="167" spans="1:17" ht="18" customHeight="1" x14ac:dyDescent="0.25">
      <c r="A167" s="416" t="s">
        <v>2926</v>
      </c>
      <c r="B167" s="559"/>
      <c r="C167" s="560"/>
      <c r="D167" s="559"/>
      <c r="E167" s="559"/>
      <c r="F167" s="559"/>
      <c r="G167" s="561"/>
      <c r="H167" s="561"/>
      <c r="I167" s="559"/>
      <c r="J167" s="559"/>
      <c r="K167" s="559"/>
      <c r="L167" s="559"/>
      <c r="M167" s="562"/>
      <c r="N167" s="559"/>
      <c r="O167" s="562"/>
      <c r="P167" s="559"/>
      <c r="Q167" s="562"/>
    </row>
    <row r="168" spans="1:17" ht="8.4499999999999993" customHeight="1" x14ac:dyDescent="0.25">
      <c r="A168" s="493"/>
      <c r="B168" s="497"/>
      <c r="C168" s="427"/>
      <c r="D168" s="497"/>
      <c r="E168" s="550"/>
      <c r="F168" s="497"/>
      <c r="G168" s="552"/>
      <c r="H168" s="552"/>
      <c r="I168" s="497"/>
      <c r="J168" s="497"/>
      <c r="K168" s="497"/>
      <c r="L168" s="497"/>
      <c r="M168" s="427"/>
      <c r="N168" s="497"/>
      <c r="P168" s="497"/>
    </row>
    <row r="169" spans="1:17" ht="27" customHeight="1" x14ac:dyDescent="0.25">
      <c r="A169" s="493"/>
      <c r="B169" s="497"/>
      <c r="C169" s="427"/>
      <c r="D169" s="497"/>
      <c r="E169" s="538" t="s">
        <v>2824</v>
      </c>
      <c r="F169" s="497"/>
      <c r="G169" s="538" t="s">
        <v>2825</v>
      </c>
      <c r="H169" s="540"/>
      <c r="I169" s="538" t="s">
        <v>2826</v>
      </c>
      <c r="J169" s="497"/>
      <c r="K169" s="497"/>
      <c r="L169" s="497"/>
      <c r="M169" s="427"/>
      <c r="N169" s="497"/>
      <c r="P169" s="497"/>
    </row>
    <row r="170" spans="1:17" ht="24" customHeight="1" x14ac:dyDescent="0.25">
      <c r="A170" s="533" t="s">
        <v>2927</v>
      </c>
      <c r="B170" s="497"/>
      <c r="C170" s="427"/>
      <c r="D170" s="497"/>
      <c r="E170" s="566" t="s">
        <v>2895</v>
      </c>
      <c r="F170" s="497"/>
      <c r="G170" s="552" t="s">
        <v>2879</v>
      </c>
      <c r="H170" s="552"/>
      <c r="I170" s="497" t="s">
        <v>2928</v>
      </c>
      <c r="J170" s="497"/>
      <c r="K170" s="497"/>
      <c r="L170" s="497"/>
      <c r="M170" s="427"/>
      <c r="N170" s="497"/>
      <c r="P170" s="497"/>
    </row>
    <row r="171" spans="1:17" ht="15" customHeight="1" x14ac:dyDescent="0.25">
      <c r="A171" s="493"/>
      <c r="B171" s="497"/>
      <c r="C171" s="427"/>
      <c r="D171" s="497"/>
      <c r="E171" s="550"/>
      <c r="F171" s="497"/>
      <c r="G171" s="552"/>
      <c r="H171" s="552"/>
      <c r="I171" s="497"/>
      <c r="J171" s="497"/>
      <c r="K171" s="497"/>
      <c r="L171" s="497"/>
      <c r="M171" s="427"/>
      <c r="N171" s="497"/>
      <c r="P171" s="497"/>
    </row>
    <row r="172" spans="1:17" ht="15" customHeight="1" x14ac:dyDescent="0.25">
      <c r="A172" s="427" t="s">
        <v>2929</v>
      </c>
      <c r="B172" s="497"/>
      <c r="C172" s="427"/>
      <c r="D172" s="497"/>
      <c r="E172" s="550"/>
      <c r="F172" s="497"/>
      <c r="G172" s="552" t="s">
        <v>2915</v>
      </c>
      <c r="H172" s="552"/>
      <c r="I172" s="497"/>
      <c r="J172" s="497"/>
      <c r="K172" s="497"/>
      <c r="L172" s="497"/>
      <c r="M172" s="427"/>
      <c r="N172" s="497"/>
      <c r="P172" s="497"/>
    </row>
    <row r="173" spans="1:17" ht="15" customHeight="1" x14ac:dyDescent="0.25">
      <c r="A173" s="493"/>
      <c r="B173" s="497"/>
      <c r="C173" s="427"/>
      <c r="D173" s="497"/>
      <c r="E173" s="550"/>
      <c r="F173" s="497"/>
      <c r="G173" s="552"/>
      <c r="H173" s="552"/>
      <c r="I173" s="497"/>
      <c r="J173" s="497"/>
      <c r="K173" s="497"/>
      <c r="L173" s="497"/>
      <c r="M173" s="427"/>
      <c r="N173" s="497"/>
      <c r="P173" s="497"/>
    </row>
    <row r="174" spans="1:17" ht="38.25" customHeight="1" x14ac:dyDescent="0.2">
      <c r="A174" s="777" t="s">
        <v>2930</v>
      </c>
      <c r="B174" s="777"/>
      <c r="C174" s="777"/>
      <c r="D174" s="777"/>
      <c r="E174" s="777"/>
      <c r="F174" s="777"/>
      <c r="G174" s="777"/>
      <c r="H174" s="777"/>
      <c r="I174" s="777"/>
      <c r="J174" s="777"/>
      <c r="K174" s="777"/>
      <c r="L174" s="777"/>
      <c r="M174" s="777"/>
      <c r="N174" s="536"/>
      <c r="P174" s="398"/>
    </row>
    <row r="175" spans="1:17" ht="15" customHeight="1" x14ac:dyDescent="0.25">
      <c r="A175" s="415"/>
      <c r="C175" s="395"/>
      <c r="E175" s="512"/>
      <c r="G175" s="513"/>
      <c r="H175" s="513"/>
    </row>
    <row r="176" spans="1:17" ht="15" customHeight="1" x14ac:dyDescent="0.25">
      <c r="A176" s="427" t="s">
        <v>2931</v>
      </c>
      <c r="B176" s="497"/>
      <c r="C176" s="427" t="s">
        <v>2932</v>
      </c>
      <c r="D176" s="497"/>
      <c r="E176" s="550"/>
      <c r="F176" s="497"/>
      <c r="G176" s="552"/>
      <c r="H176" s="552"/>
      <c r="I176" s="497"/>
      <c r="J176" s="497"/>
      <c r="K176" s="497"/>
      <c r="L176" s="497"/>
      <c r="M176" s="427"/>
      <c r="N176" s="497"/>
      <c r="P176" s="497"/>
    </row>
    <row r="177" spans="1:20" ht="15" customHeight="1" x14ac:dyDescent="0.25">
      <c r="A177" s="493"/>
      <c r="B177" s="497"/>
      <c r="C177" s="427"/>
      <c r="D177" s="497"/>
      <c r="E177" s="550"/>
      <c r="F177" s="497"/>
      <c r="G177" s="552"/>
      <c r="H177" s="552"/>
      <c r="I177" s="497"/>
      <c r="J177" s="497"/>
      <c r="K177" s="497"/>
      <c r="L177" s="497"/>
      <c r="M177" s="427"/>
      <c r="N177" s="497"/>
      <c r="P177" s="497"/>
    </row>
    <row r="178" spans="1:20" ht="20.25" customHeight="1" x14ac:dyDescent="0.25">
      <c r="A178" s="416" t="s">
        <v>2933</v>
      </c>
      <c r="B178" s="567"/>
      <c r="C178" s="416"/>
      <c r="D178" s="416"/>
      <c r="E178" s="416"/>
      <c r="F178" s="416"/>
      <c r="G178" s="416"/>
      <c r="H178" s="416"/>
      <c r="I178" s="416"/>
      <c r="J178" s="559"/>
      <c r="K178" s="559"/>
      <c r="L178" s="559"/>
      <c r="M178" s="562"/>
      <c r="N178" s="559"/>
      <c r="O178" s="562"/>
      <c r="P178" s="559"/>
      <c r="Q178" s="562"/>
    </row>
    <row r="179" spans="1:20" ht="13.5" customHeight="1" x14ac:dyDescent="0.25">
      <c r="A179" s="532"/>
      <c r="B179" s="568"/>
      <c r="C179" s="569"/>
      <c r="D179" s="497"/>
      <c r="E179" s="497"/>
      <c r="F179" s="497"/>
      <c r="G179" s="479"/>
      <c r="H179" s="479"/>
      <c r="I179" s="497"/>
      <c r="J179" s="497"/>
      <c r="K179" s="497"/>
      <c r="L179" s="497"/>
      <c r="M179" s="427"/>
      <c r="N179" s="497"/>
      <c r="P179" s="497"/>
    </row>
    <row r="180" spans="1:20" s="470" customFormat="1" ht="15.95" customHeight="1" x14ac:dyDescent="0.25">
      <c r="A180" s="569" t="s">
        <v>2934</v>
      </c>
      <c r="B180" s="499"/>
      <c r="C180" s="569"/>
      <c r="D180" s="499"/>
      <c r="E180" s="531"/>
      <c r="F180" s="499"/>
      <c r="G180" s="570">
        <v>30558027900</v>
      </c>
      <c r="H180" s="446"/>
      <c r="I180" s="499"/>
      <c r="J180" s="499"/>
      <c r="K180" s="571"/>
      <c r="L180" s="499"/>
      <c r="M180" s="501"/>
      <c r="N180" s="499"/>
      <c r="P180" s="499"/>
      <c r="S180" s="572"/>
    </row>
    <row r="181" spans="1:20" s="470" customFormat="1" ht="6.75" customHeight="1" x14ac:dyDescent="0.25">
      <c r="A181" s="532"/>
      <c r="B181" s="499"/>
      <c r="C181" s="569"/>
      <c r="D181" s="499"/>
      <c r="E181" s="531"/>
      <c r="F181" s="499"/>
      <c r="G181" s="499"/>
      <c r="H181" s="446"/>
      <c r="I181" s="499"/>
      <c r="J181" s="499"/>
      <c r="K181" s="499"/>
      <c r="L181" s="499"/>
      <c r="M181" s="501"/>
      <c r="N181" s="499"/>
      <c r="P181" s="499"/>
    </row>
    <row r="182" spans="1:20" s="470" customFormat="1" ht="44.25" customHeight="1" x14ac:dyDescent="0.3">
      <c r="A182" s="776" t="s">
        <v>2935</v>
      </c>
      <c r="B182" s="776"/>
      <c r="C182" s="776"/>
      <c r="D182" s="776"/>
      <c r="E182" s="776"/>
      <c r="F182" s="499"/>
      <c r="G182" s="573">
        <v>41974080246.257736</v>
      </c>
      <c r="H182" s="499"/>
      <c r="I182" s="574"/>
      <c r="J182" s="499" t="s">
        <v>2936</v>
      </c>
      <c r="K182" s="575">
        <v>44892064434.500252</v>
      </c>
      <c r="L182" s="499"/>
      <c r="M182" s="576"/>
      <c r="N182" s="499"/>
      <c r="P182" s="499"/>
      <c r="S182" s="577"/>
      <c r="T182" s="572"/>
    </row>
    <row r="183" spans="1:20" s="470" customFormat="1" ht="20.25" x14ac:dyDescent="0.3">
      <c r="A183" s="501" t="s">
        <v>2937</v>
      </c>
      <c r="B183" s="499"/>
      <c r="C183" s="446"/>
      <c r="D183" s="499"/>
      <c r="E183" s="531"/>
      <c r="F183" s="499"/>
      <c r="G183" s="578">
        <v>0</v>
      </c>
      <c r="H183" s="501"/>
      <c r="I183" s="574"/>
      <c r="J183" s="499" t="s">
        <v>2938</v>
      </c>
      <c r="K183" s="575">
        <v>41974080246.257736</v>
      </c>
      <c r="L183" s="499"/>
      <c r="M183" s="579"/>
      <c r="N183" s="499"/>
      <c r="P183" s="499"/>
      <c r="S183" s="577"/>
      <c r="T183" s="572"/>
    </row>
    <row r="184" spans="1:20" s="470" customFormat="1" ht="30" customHeight="1" x14ac:dyDescent="0.25">
      <c r="A184" s="501" t="s">
        <v>2939</v>
      </c>
      <c r="B184" s="499"/>
      <c r="C184" s="446"/>
      <c r="D184" s="499"/>
      <c r="E184" s="531"/>
      <c r="F184" s="499"/>
      <c r="G184" s="578">
        <v>0</v>
      </c>
      <c r="H184" s="580"/>
      <c r="I184" s="581" t="s">
        <v>2940</v>
      </c>
      <c r="J184" s="499"/>
      <c r="K184" s="581">
        <v>0.93500000000000005</v>
      </c>
      <c r="L184" s="499"/>
      <c r="M184" s="582"/>
      <c r="N184" s="499"/>
      <c r="P184" s="499"/>
    </row>
    <row r="185" spans="1:20" s="470" customFormat="1" ht="18" x14ac:dyDescent="0.25">
      <c r="A185" s="501" t="s">
        <v>2941</v>
      </c>
      <c r="B185" s="499"/>
      <c r="C185" s="446"/>
      <c r="D185" s="499"/>
      <c r="E185" s="531"/>
      <c r="F185" s="499"/>
      <c r="G185" s="578">
        <v>0</v>
      </c>
      <c r="H185" s="580"/>
      <c r="I185" s="581" t="s">
        <v>2942</v>
      </c>
      <c r="J185" s="499"/>
      <c r="K185" s="779">
        <v>0.95</v>
      </c>
      <c r="L185" s="499"/>
      <c r="M185" s="583"/>
      <c r="N185" s="499"/>
      <c r="P185" s="499"/>
    </row>
    <row r="186" spans="1:20" s="470" customFormat="1" ht="15" customHeight="1" x14ac:dyDescent="0.25">
      <c r="A186" s="501" t="s">
        <v>2943</v>
      </c>
      <c r="B186" s="584"/>
      <c r="C186" s="446"/>
      <c r="D186" s="584"/>
      <c r="E186" s="585"/>
      <c r="F186" s="584"/>
      <c r="G186" s="585">
        <v>0</v>
      </c>
      <c r="H186" s="580"/>
      <c r="I186" s="581" t="s">
        <v>2944</v>
      </c>
      <c r="J186" s="584"/>
      <c r="K186" s="779"/>
      <c r="L186" s="584"/>
      <c r="M186" s="586"/>
      <c r="N186" s="584"/>
      <c r="P186" s="584"/>
    </row>
    <row r="187" spans="1:20" s="470" customFormat="1" ht="18" x14ac:dyDescent="0.25">
      <c r="A187" s="501" t="s">
        <v>2945</v>
      </c>
      <c r="B187" s="446"/>
      <c r="C187" s="446"/>
      <c r="D187" s="446"/>
      <c r="E187" s="531"/>
      <c r="F187" s="587"/>
      <c r="G187" s="587">
        <v>0</v>
      </c>
      <c r="H187" s="580"/>
      <c r="I187" s="499"/>
      <c r="J187" s="499"/>
      <c r="K187" s="780"/>
      <c r="L187" s="780"/>
      <c r="M187" s="780"/>
      <c r="N187" s="499"/>
      <c r="P187" s="499"/>
    </row>
    <row r="188" spans="1:20" s="470" customFormat="1" ht="18" x14ac:dyDescent="0.25">
      <c r="A188" s="501" t="s">
        <v>2946</v>
      </c>
      <c r="B188" s="499"/>
      <c r="C188" s="580"/>
      <c r="D188" s="499"/>
      <c r="E188" s="585"/>
      <c r="F188" s="499"/>
      <c r="G188" s="585">
        <v>0</v>
      </c>
      <c r="H188" s="580"/>
      <c r="I188" s="499"/>
      <c r="J188" s="499"/>
      <c r="K188" s="499"/>
      <c r="L188" s="499"/>
      <c r="M188" s="501"/>
      <c r="N188" s="499"/>
      <c r="P188" s="499"/>
    </row>
    <row r="189" spans="1:20" s="470" customFormat="1" ht="18" customHeight="1" x14ac:dyDescent="0.25">
      <c r="A189" s="569" t="s">
        <v>2947</v>
      </c>
      <c r="B189" s="499"/>
      <c r="C189" s="569"/>
      <c r="D189" s="499"/>
      <c r="E189" s="531"/>
      <c r="F189" s="499"/>
      <c r="G189" s="570">
        <v>41974080246.257736</v>
      </c>
      <c r="H189" s="580"/>
      <c r="I189" s="499"/>
      <c r="J189" s="499"/>
      <c r="K189" s="588"/>
      <c r="L189" s="499"/>
      <c r="M189" s="501"/>
      <c r="N189" s="499"/>
      <c r="P189" s="499"/>
    </row>
    <row r="190" spans="1:20" s="470" customFormat="1" ht="18" customHeight="1" x14ac:dyDescent="0.25">
      <c r="A190" s="569"/>
      <c r="B190" s="499"/>
      <c r="C190" s="569"/>
      <c r="D190" s="499"/>
      <c r="E190" s="589"/>
      <c r="F190" s="499"/>
      <c r="G190" s="589"/>
      <c r="H190" s="580"/>
      <c r="I190" s="499"/>
      <c r="J190" s="499"/>
      <c r="K190" s="499"/>
      <c r="L190" s="499"/>
      <c r="M190" s="501"/>
      <c r="N190" s="499"/>
      <c r="P190" s="499"/>
    </row>
    <row r="191" spans="1:20" s="470" customFormat="1" ht="18" customHeight="1" x14ac:dyDescent="0.25">
      <c r="A191" s="569" t="s">
        <v>2948</v>
      </c>
      <c r="B191" s="499"/>
      <c r="C191" s="590"/>
      <c r="D191" s="499"/>
      <c r="E191" s="501"/>
      <c r="F191" s="499"/>
      <c r="G191" s="591" t="s">
        <v>2949</v>
      </c>
      <c r="H191" s="501"/>
      <c r="I191" s="499"/>
      <c r="J191" s="499"/>
      <c r="K191" s="499"/>
      <c r="L191" s="499"/>
      <c r="M191" s="592"/>
      <c r="N191" s="499"/>
      <c r="P191" s="499"/>
    </row>
    <row r="192" spans="1:20" s="470" customFormat="1" ht="18" customHeight="1" x14ac:dyDescent="0.25">
      <c r="A192" s="569"/>
      <c r="B192" s="499"/>
      <c r="C192" s="590"/>
      <c r="D192" s="499"/>
      <c r="E192" s="501"/>
      <c r="F192" s="499"/>
      <c r="G192" s="591"/>
      <c r="H192" s="501"/>
      <c r="I192" s="499"/>
      <c r="J192" s="499"/>
      <c r="K192" s="499"/>
      <c r="L192" s="499"/>
      <c r="M192" s="501"/>
      <c r="N192" s="499"/>
      <c r="P192" s="499"/>
    </row>
    <row r="193" spans="1:17" s="470" customFormat="1" ht="18" customHeight="1" x14ac:dyDescent="0.25">
      <c r="A193" s="569" t="s">
        <v>2950</v>
      </c>
      <c r="B193" s="499"/>
      <c r="C193" s="590"/>
      <c r="D193" s="499"/>
      <c r="E193" s="501"/>
      <c r="F193" s="499"/>
      <c r="G193" s="593">
        <v>1.03</v>
      </c>
      <c r="H193" s="501"/>
      <c r="I193" s="499"/>
      <c r="J193" s="499"/>
      <c r="K193" s="499"/>
      <c r="L193" s="499"/>
      <c r="M193" s="501"/>
      <c r="N193" s="499"/>
      <c r="P193" s="499"/>
    </row>
    <row r="194" spans="1:17" s="470" customFormat="1" ht="18" customHeight="1" x14ac:dyDescent="0.25">
      <c r="A194" s="569"/>
      <c r="B194" s="499"/>
      <c r="C194" s="590"/>
      <c r="D194" s="499"/>
      <c r="E194" s="501"/>
      <c r="F194" s="499"/>
      <c r="G194" s="591"/>
      <c r="H194" s="501"/>
      <c r="I194" s="594"/>
      <c r="J194" s="499"/>
      <c r="K194" s="499"/>
      <c r="L194" s="499"/>
      <c r="M194" s="501"/>
      <c r="N194" s="499"/>
      <c r="P194" s="499"/>
    </row>
    <row r="195" spans="1:17" s="470" customFormat="1" ht="18" customHeight="1" x14ac:dyDescent="0.25">
      <c r="A195" s="569" t="s">
        <v>2951</v>
      </c>
      <c r="B195" s="499"/>
      <c r="C195" s="590"/>
      <c r="D195" s="499"/>
      <c r="E195" s="501"/>
      <c r="F195" s="499"/>
      <c r="G195" s="593">
        <v>1.0695187165775399</v>
      </c>
      <c r="H195" s="501"/>
      <c r="I195" s="499"/>
      <c r="J195" s="499"/>
      <c r="K195" s="499"/>
      <c r="L195" s="499"/>
      <c r="M195" s="501"/>
      <c r="N195" s="499"/>
      <c r="P195" s="499"/>
    </row>
    <row r="196" spans="1:17" s="470" customFormat="1" ht="18" customHeight="1" x14ac:dyDescent="0.25">
      <c r="A196" s="569"/>
      <c r="B196" s="499"/>
      <c r="C196" s="590"/>
      <c r="D196" s="499"/>
      <c r="E196" s="501"/>
      <c r="F196" s="499"/>
      <c r="G196" s="591"/>
      <c r="H196" s="501"/>
      <c r="I196" s="499"/>
      <c r="J196" s="499"/>
      <c r="K196" s="499"/>
      <c r="L196" s="499"/>
      <c r="M196" s="501"/>
      <c r="N196" s="499"/>
      <c r="P196" s="499"/>
    </row>
    <row r="197" spans="1:17" ht="18" customHeight="1" x14ac:dyDescent="0.25">
      <c r="A197" s="763" t="s">
        <v>2952</v>
      </c>
      <c r="B197" s="763"/>
      <c r="C197" s="763"/>
      <c r="D197" s="763"/>
      <c r="E197" s="763"/>
      <c r="F197" s="763"/>
      <c r="G197" s="763"/>
      <c r="H197" s="763"/>
      <c r="I197" s="763"/>
      <c r="J197" s="763"/>
      <c r="K197" s="763"/>
      <c r="L197" s="763"/>
      <c r="M197" s="763"/>
      <c r="N197" s="497"/>
      <c r="P197" s="497"/>
    </row>
    <row r="198" spans="1:17" ht="35.25" customHeight="1" x14ac:dyDescent="0.2">
      <c r="A198" s="772" t="s">
        <v>2953</v>
      </c>
      <c r="B198" s="772"/>
      <c r="C198" s="772"/>
      <c r="D198" s="772"/>
      <c r="E198" s="772"/>
      <c r="F198" s="772"/>
      <c r="G198" s="772"/>
      <c r="H198" s="772"/>
      <c r="I198" s="772"/>
      <c r="J198" s="772"/>
      <c r="K198" s="772"/>
      <c r="L198" s="772"/>
      <c r="M198" s="772"/>
      <c r="N198" s="772"/>
      <c r="O198" s="772"/>
      <c r="P198" s="772"/>
    </row>
    <row r="199" spans="1:17" ht="18" x14ac:dyDescent="0.25">
      <c r="A199" s="763"/>
      <c r="B199" s="763"/>
      <c r="C199" s="763"/>
      <c r="D199" s="763"/>
      <c r="E199" s="763"/>
      <c r="F199" s="763"/>
      <c r="G199" s="763"/>
      <c r="H199" s="763"/>
      <c r="I199" s="763"/>
      <c r="J199" s="763"/>
      <c r="K199" s="763"/>
      <c r="L199" s="763"/>
      <c r="M199" s="763"/>
      <c r="N199" s="497"/>
      <c r="P199" s="497"/>
    </row>
    <row r="200" spans="1:17" ht="18" customHeight="1" x14ac:dyDescent="0.25">
      <c r="A200" s="416" t="s">
        <v>2954</v>
      </c>
      <c r="B200" s="595"/>
      <c r="C200" s="596"/>
      <c r="D200" s="595"/>
      <c r="E200" s="595"/>
      <c r="F200" s="595"/>
      <c r="G200" s="597"/>
      <c r="H200" s="597"/>
      <c r="I200" s="595"/>
      <c r="J200" s="595"/>
      <c r="K200" s="595"/>
      <c r="L200" s="595"/>
      <c r="M200" s="562"/>
      <c r="N200" s="595"/>
      <c r="O200" s="562"/>
      <c r="P200" s="595"/>
      <c r="Q200" s="562"/>
    </row>
    <row r="201" spans="1:17" ht="7.5" customHeight="1" x14ac:dyDescent="0.25">
      <c r="A201" s="598"/>
      <c r="B201" s="599"/>
      <c r="C201" s="600"/>
      <c r="D201" s="599"/>
      <c r="E201" s="600"/>
      <c r="F201" s="599"/>
      <c r="G201" s="601"/>
      <c r="H201" s="601"/>
      <c r="I201" s="599"/>
      <c r="J201" s="599"/>
      <c r="K201" s="599"/>
      <c r="L201" s="599"/>
      <c r="M201" s="598"/>
      <c r="N201" s="599"/>
      <c r="P201" s="599"/>
    </row>
    <row r="202" spans="1:17" ht="18" customHeight="1" x14ac:dyDescent="0.25">
      <c r="A202" s="598" t="s">
        <v>2955</v>
      </c>
      <c r="B202" s="599"/>
      <c r="C202" s="602"/>
      <c r="D202" s="599"/>
      <c r="E202" s="600"/>
      <c r="F202" s="599"/>
      <c r="G202" s="603">
        <v>27613877085.690002</v>
      </c>
      <c r="H202" s="603"/>
      <c r="I202" s="604"/>
      <c r="J202" s="599"/>
      <c r="K202" s="599"/>
      <c r="L202" s="599"/>
      <c r="M202" s="598"/>
      <c r="N202" s="599"/>
      <c r="P202" s="599"/>
    </row>
    <row r="203" spans="1:17" ht="18" customHeight="1" x14ac:dyDescent="0.25">
      <c r="A203" s="598"/>
      <c r="B203" s="553"/>
      <c r="C203" s="600"/>
      <c r="D203" s="553"/>
      <c r="E203" s="600"/>
      <c r="F203" s="553"/>
      <c r="G203" s="598"/>
      <c r="H203" s="601"/>
      <c r="I203" s="605"/>
      <c r="J203" s="553"/>
      <c r="K203" s="398"/>
      <c r="L203" s="553"/>
      <c r="M203" s="606"/>
      <c r="N203" s="497"/>
      <c r="P203" s="497"/>
    </row>
    <row r="204" spans="1:17" ht="61.5" customHeight="1" x14ac:dyDescent="0.25">
      <c r="A204" s="771" t="s">
        <v>2956</v>
      </c>
      <c r="B204" s="771"/>
      <c r="C204" s="771"/>
      <c r="D204" s="771"/>
      <c r="E204" s="771"/>
      <c r="F204" s="553"/>
      <c r="G204" s="607">
        <v>43290735819.023361</v>
      </c>
      <c r="H204" s="552"/>
      <c r="I204" s="608"/>
      <c r="J204" s="553" t="s">
        <v>2936</v>
      </c>
      <c r="K204" s="609">
        <v>43290735819.023361</v>
      </c>
      <c r="L204" s="553"/>
      <c r="M204" s="606"/>
      <c r="N204" s="497"/>
      <c r="P204" s="497"/>
    </row>
    <row r="205" spans="1:17" ht="18" customHeight="1" x14ac:dyDescent="0.25">
      <c r="A205" s="540" t="s">
        <v>2957</v>
      </c>
      <c r="B205" s="540"/>
      <c r="C205" s="610"/>
      <c r="D205" s="540"/>
      <c r="E205" s="611"/>
      <c r="F205" s="540"/>
      <c r="G205" s="612">
        <v>0</v>
      </c>
      <c r="H205" s="552"/>
      <c r="I205" s="608"/>
      <c r="J205" s="553" t="s">
        <v>2938</v>
      </c>
      <c r="K205" s="609">
        <v>97401447247.688446</v>
      </c>
      <c r="L205" s="540"/>
      <c r="M205" s="540"/>
      <c r="N205" s="540"/>
      <c r="P205" s="540"/>
    </row>
    <row r="206" spans="1:17" ht="18" x14ac:dyDescent="0.25">
      <c r="A206" s="613" t="s">
        <v>2958</v>
      </c>
      <c r="B206" s="599"/>
      <c r="C206" s="614"/>
      <c r="D206" s="599"/>
      <c r="E206" s="614"/>
      <c r="F206" s="599"/>
      <c r="G206" s="612">
        <v>0</v>
      </c>
      <c r="H206" s="614"/>
      <c r="I206" s="615"/>
      <c r="J206" s="599"/>
      <c r="K206" s="614"/>
      <c r="L206" s="599"/>
      <c r="M206" s="616"/>
      <c r="N206" s="599"/>
      <c r="P206" s="599"/>
    </row>
    <row r="207" spans="1:17" ht="18" customHeight="1" x14ac:dyDescent="0.25">
      <c r="A207" s="540" t="s">
        <v>2959</v>
      </c>
      <c r="B207" s="599"/>
      <c r="C207" s="610"/>
      <c r="D207" s="599"/>
      <c r="E207" s="611"/>
      <c r="F207" s="599"/>
      <c r="G207" s="612">
        <v>0</v>
      </c>
      <c r="H207" s="552"/>
      <c r="I207" s="617"/>
      <c r="J207" s="599"/>
      <c r="K207" s="617"/>
      <c r="L207" s="599"/>
      <c r="M207" s="616"/>
      <c r="N207" s="599"/>
      <c r="P207" s="599"/>
    </row>
    <row r="208" spans="1:17" ht="18" customHeight="1" x14ac:dyDescent="0.25">
      <c r="A208" s="540" t="s">
        <v>2960</v>
      </c>
      <c r="B208" s="599"/>
      <c r="C208" s="610"/>
      <c r="D208" s="599"/>
      <c r="E208" s="611"/>
      <c r="F208" s="599"/>
      <c r="G208" s="612">
        <v>0</v>
      </c>
      <c r="H208" s="552"/>
      <c r="I208" s="617"/>
      <c r="J208" s="599"/>
      <c r="K208" s="617"/>
      <c r="L208" s="599"/>
      <c r="M208" s="616"/>
      <c r="N208" s="599"/>
      <c r="P208" s="599"/>
    </row>
    <row r="209" spans="1:17" ht="18" customHeight="1" x14ac:dyDescent="0.25">
      <c r="A209" s="540" t="s">
        <v>2945</v>
      </c>
      <c r="B209" s="599"/>
      <c r="C209" s="610"/>
      <c r="D209" s="599"/>
      <c r="E209" s="611"/>
      <c r="F209" s="599"/>
      <c r="G209" s="612">
        <v>0</v>
      </c>
      <c r="H209" s="552"/>
      <c r="I209" s="617"/>
      <c r="J209" s="599"/>
      <c r="K209" s="617"/>
      <c r="L209" s="599"/>
      <c r="M209" s="616"/>
      <c r="N209" s="599"/>
      <c r="P209" s="599"/>
    </row>
    <row r="210" spans="1:17" ht="18" customHeight="1" x14ac:dyDescent="0.25">
      <c r="A210" s="618" t="s">
        <v>2961</v>
      </c>
      <c r="B210" s="599"/>
      <c r="C210" s="614"/>
      <c r="D210" s="599"/>
      <c r="E210" s="614"/>
      <c r="F210" s="599"/>
      <c r="G210" s="607">
        <v>0</v>
      </c>
      <c r="H210" s="614"/>
      <c r="I210" s="614"/>
      <c r="J210" s="599"/>
      <c r="K210" s="614"/>
      <c r="L210" s="599"/>
      <c r="M210" s="616"/>
      <c r="N210" s="599"/>
      <c r="P210" s="599"/>
    </row>
    <row r="211" spans="1:17" ht="18" customHeight="1" x14ac:dyDescent="0.25">
      <c r="A211" s="540"/>
      <c r="B211" s="553"/>
      <c r="C211" s="432"/>
      <c r="D211" s="553"/>
      <c r="E211" s="553"/>
      <c r="F211" s="553"/>
      <c r="G211" s="432"/>
      <c r="H211" s="432"/>
      <c r="I211" s="553"/>
      <c r="J211" s="553"/>
      <c r="K211" s="553"/>
      <c r="L211" s="553"/>
      <c r="M211" s="540"/>
      <c r="N211" s="497"/>
      <c r="P211" s="497"/>
    </row>
    <row r="212" spans="1:17" ht="18" customHeight="1" x14ac:dyDescent="0.25">
      <c r="A212" s="619" t="s">
        <v>2962</v>
      </c>
      <c r="B212" s="540"/>
      <c r="C212" s="540"/>
      <c r="D212" s="540"/>
      <c r="E212" s="540"/>
      <c r="F212" s="540"/>
      <c r="G212" s="620">
        <v>43290735819.023361</v>
      </c>
      <c r="H212" s="540"/>
      <c r="I212" s="540"/>
      <c r="J212" s="540"/>
      <c r="K212" s="540"/>
      <c r="L212" s="540"/>
      <c r="M212" s="540"/>
      <c r="N212" s="540"/>
      <c r="P212" s="540"/>
    </row>
    <row r="213" spans="1:17" ht="15" customHeight="1" x14ac:dyDescent="0.2">
      <c r="A213" s="536"/>
      <c r="B213" s="398"/>
      <c r="C213" s="398"/>
      <c r="D213" s="398"/>
      <c r="E213" s="398"/>
      <c r="F213" s="398"/>
      <c r="G213" s="398"/>
      <c r="H213" s="398"/>
      <c r="I213" s="398"/>
      <c r="J213" s="398"/>
      <c r="K213" s="398"/>
      <c r="L213" s="398"/>
      <c r="M213" s="398"/>
      <c r="N213" s="398"/>
      <c r="P213" s="398"/>
    </row>
    <row r="214" spans="1:17" s="470" customFormat="1" ht="18" customHeight="1" x14ac:dyDescent="0.2">
      <c r="A214" s="772" t="s">
        <v>3179</v>
      </c>
      <c r="B214" s="772"/>
      <c r="C214" s="772"/>
      <c r="D214" s="772"/>
      <c r="E214" s="772"/>
      <c r="F214" s="772"/>
      <c r="G214" s="772"/>
      <c r="H214" s="772"/>
      <c r="I214" s="772"/>
      <c r="J214" s="772"/>
      <c r="K214" s="772"/>
      <c r="L214" s="772"/>
      <c r="M214" s="772"/>
    </row>
    <row r="215" spans="1:17" ht="18" customHeight="1" x14ac:dyDescent="0.2">
      <c r="A215" s="763" t="s">
        <v>2963</v>
      </c>
      <c r="B215" s="763"/>
      <c r="C215" s="763"/>
      <c r="D215" s="763"/>
      <c r="E215" s="763"/>
      <c r="F215" s="763"/>
      <c r="G215" s="763"/>
      <c r="H215" s="763"/>
      <c r="I215" s="763"/>
      <c r="J215" s="763"/>
      <c r="K215" s="763"/>
      <c r="L215" s="763"/>
      <c r="M215" s="763"/>
      <c r="N215" s="621"/>
      <c r="O215" s="621"/>
      <c r="P215" s="398"/>
    </row>
    <row r="216" spans="1:17" ht="9.75" customHeight="1" x14ac:dyDescent="0.2">
      <c r="A216" s="536"/>
      <c r="B216" s="398"/>
      <c r="C216" s="398"/>
      <c r="D216" s="398"/>
      <c r="E216" s="398"/>
      <c r="F216" s="398"/>
      <c r="G216" s="398"/>
      <c r="H216" s="398"/>
      <c r="I216" s="398"/>
      <c r="J216" s="398"/>
      <c r="K216" s="398"/>
      <c r="L216" s="398"/>
      <c r="M216" s="398"/>
      <c r="N216" s="398"/>
      <c r="P216" s="398"/>
    </row>
    <row r="217" spans="1:17" ht="18" customHeight="1" x14ac:dyDescent="0.25">
      <c r="A217" s="416" t="s">
        <v>2964</v>
      </c>
      <c r="B217" s="419"/>
      <c r="C217" s="562"/>
      <c r="D217" s="419"/>
      <c r="E217" s="562"/>
      <c r="F217" s="419"/>
      <c r="G217" s="562"/>
      <c r="H217" s="419"/>
      <c r="I217" s="419"/>
      <c r="J217" s="419"/>
      <c r="K217" s="419"/>
      <c r="L217" s="419"/>
      <c r="M217" s="419"/>
      <c r="N217" s="419"/>
      <c r="O217" s="419"/>
      <c r="P217" s="419"/>
      <c r="Q217" s="419"/>
    </row>
    <row r="218" spans="1:17" ht="6.75" customHeight="1" x14ac:dyDescent="0.25">
      <c r="A218" s="427"/>
      <c r="B218" s="398"/>
      <c r="C218" s="427"/>
      <c r="D218" s="398"/>
      <c r="E218" s="540"/>
      <c r="F218" s="398"/>
      <c r="G218" s="540"/>
      <c r="H218" s="398"/>
      <c r="I218" s="398"/>
      <c r="J218" s="398"/>
      <c r="K218" s="398"/>
      <c r="L218" s="398"/>
      <c r="M218" s="398"/>
      <c r="N218" s="398"/>
      <c r="P218" s="398"/>
    </row>
    <row r="219" spans="1:17" ht="18" customHeight="1" x14ac:dyDescent="0.25">
      <c r="A219" s="501" t="s">
        <v>2965</v>
      </c>
      <c r="B219" s="398"/>
      <c r="C219" s="427"/>
      <c r="D219" s="398"/>
      <c r="E219" s="540"/>
      <c r="F219" s="398"/>
      <c r="G219" s="622">
        <v>32708431443.331692</v>
      </c>
      <c r="H219" s="398"/>
      <c r="I219" s="398"/>
      <c r="J219" s="398"/>
      <c r="K219" s="398"/>
      <c r="L219" s="398"/>
      <c r="M219" s="398"/>
      <c r="N219" s="398"/>
      <c r="P219" s="398"/>
    </row>
    <row r="220" spans="1:17" ht="18" customHeight="1" x14ac:dyDescent="0.25">
      <c r="A220" s="427" t="s">
        <v>2966</v>
      </c>
      <c r="B220" s="398"/>
      <c r="C220" s="427"/>
      <c r="D220" s="398"/>
      <c r="E220" s="540"/>
      <c r="F220" s="398"/>
      <c r="G220" s="623">
        <v>12041627120.438313</v>
      </c>
      <c r="H220" s="624"/>
      <c r="I220" s="398"/>
      <c r="J220" s="398"/>
      <c r="K220" s="398"/>
      <c r="L220" s="398"/>
      <c r="M220" s="398"/>
      <c r="N220" s="398"/>
      <c r="P220" s="398"/>
    </row>
    <row r="221" spans="1:17" ht="18" customHeight="1" thickBot="1" x14ac:dyDescent="0.3">
      <c r="A221" s="619" t="s">
        <v>144</v>
      </c>
      <c r="B221" s="398"/>
      <c r="C221" s="625"/>
      <c r="D221" s="398"/>
      <c r="E221" s="540"/>
      <c r="F221" s="398"/>
      <c r="G221" s="626">
        <v>44750058563.770004</v>
      </c>
      <c r="H221" s="470"/>
      <c r="I221" s="627"/>
      <c r="J221" s="398"/>
      <c r="K221" s="398"/>
      <c r="L221" s="398"/>
      <c r="M221" s="398"/>
      <c r="N221" s="398"/>
      <c r="P221" s="398"/>
    </row>
    <row r="222" spans="1:17" ht="12" customHeight="1" thickTop="1" x14ac:dyDescent="0.2">
      <c r="A222" s="536"/>
      <c r="B222" s="398"/>
      <c r="C222" s="398"/>
      <c r="D222" s="398"/>
      <c r="E222" s="398"/>
      <c r="F222" s="398"/>
      <c r="G222" s="398"/>
      <c r="H222" s="398"/>
      <c r="I222" s="398"/>
      <c r="J222" s="398"/>
      <c r="K222" s="398"/>
      <c r="L222" s="398"/>
      <c r="M222" s="398"/>
      <c r="N222" s="398"/>
      <c r="P222" s="398"/>
    </row>
    <row r="223" spans="1:17" ht="18" customHeight="1" x14ac:dyDescent="0.25">
      <c r="A223" s="416" t="s">
        <v>2967</v>
      </c>
      <c r="B223" s="562"/>
      <c r="C223" s="562"/>
      <c r="D223" s="562"/>
      <c r="E223" s="562"/>
      <c r="F223" s="562"/>
      <c r="G223" s="562"/>
      <c r="H223" s="562"/>
      <c r="I223" s="562"/>
      <c r="J223" s="562"/>
      <c r="K223" s="562"/>
      <c r="L223" s="562"/>
      <c r="M223" s="562"/>
      <c r="N223" s="562"/>
      <c r="O223" s="562"/>
      <c r="P223" s="562"/>
      <c r="Q223" s="562"/>
    </row>
    <row r="224" spans="1:17" ht="8.25" customHeight="1" x14ac:dyDescent="0.25">
      <c r="A224" s="540"/>
      <c r="B224" s="540"/>
      <c r="C224" s="540"/>
      <c r="D224" s="540"/>
      <c r="E224" s="540"/>
      <c r="F224" s="540"/>
      <c r="G224" s="540"/>
      <c r="H224" s="540"/>
      <c r="I224" s="540"/>
      <c r="J224" s="540"/>
      <c r="K224" s="540"/>
      <c r="L224" s="540"/>
      <c r="M224" s="540"/>
      <c r="N224" s="540"/>
      <c r="P224" s="540"/>
    </row>
    <row r="225" spans="1:25" ht="22.15" customHeight="1" x14ac:dyDescent="0.25">
      <c r="A225" s="554" t="s">
        <v>2968</v>
      </c>
      <c r="B225" s="540"/>
      <c r="C225" s="540"/>
      <c r="D225" s="540"/>
      <c r="E225" s="628" t="s">
        <v>2969</v>
      </c>
      <c r="F225" s="540"/>
      <c r="G225" s="628" t="s">
        <v>2970</v>
      </c>
      <c r="H225" s="629"/>
      <c r="I225" s="629"/>
      <c r="J225" s="540"/>
      <c r="K225" s="540"/>
      <c r="L225" s="540"/>
      <c r="M225" s="540"/>
      <c r="N225" s="540"/>
      <c r="P225" s="540"/>
    </row>
    <row r="226" spans="1:25" ht="22.5" customHeight="1" x14ac:dyDescent="0.25">
      <c r="A226" s="630">
        <f>I6</f>
        <v>44834</v>
      </c>
      <c r="B226" s="540"/>
      <c r="C226" s="540"/>
      <c r="D226" s="540"/>
      <c r="E226" s="623">
        <v>19334.690000000002</v>
      </c>
      <c r="F226" s="540"/>
      <c r="G226" s="631">
        <v>5.8571256560220196E-6</v>
      </c>
      <c r="H226" s="540"/>
      <c r="I226" s="540"/>
      <c r="J226" s="540"/>
      <c r="K226" s="540"/>
      <c r="L226" s="540"/>
      <c r="M226" s="540"/>
      <c r="N226" s="540"/>
      <c r="P226" s="540"/>
    </row>
    <row r="227" spans="1:25" ht="10.15" customHeight="1" x14ac:dyDescent="0.25">
      <c r="A227" s="540"/>
      <c r="B227" s="540"/>
      <c r="C227" s="540"/>
      <c r="D227" s="540"/>
      <c r="E227" s="540"/>
      <c r="F227" s="540"/>
      <c r="G227" s="540"/>
      <c r="H227" s="540"/>
      <c r="I227" s="540"/>
      <c r="J227" s="540"/>
      <c r="K227" s="540"/>
      <c r="L227" s="540"/>
      <c r="M227" s="540"/>
      <c r="N227" s="540"/>
      <c r="P227" s="540"/>
    </row>
    <row r="228" spans="1:25" ht="18" customHeight="1" x14ac:dyDescent="0.25">
      <c r="A228" s="416" t="s">
        <v>2971</v>
      </c>
      <c r="B228" s="562"/>
      <c r="C228" s="562"/>
      <c r="D228" s="562"/>
      <c r="E228" s="562"/>
      <c r="F228" s="562"/>
      <c r="G228" s="562"/>
      <c r="H228" s="562"/>
      <c r="I228" s="562"/>
      <c r="J228" s="562"/>
      <c r="K228" s="562"/>
      <c r="L228" s="562"/>
      <c r="M228" s="562"/>
      <c r="N228" s="562"/>
      <c r="O228" s="562"/>
      <c r="P228" s="562"/>
      <c r="Q228" s="562"/>
    </row>
    <row r="229" spans="1:25" ht="6.75" customHeight="1" x14ac:dyDescent="0.25">
      <c r="A229" s="540"/>
      <c r="B229" s="540"/>
      <c r="C229" s="540"/>
      <c r="D229" s="540"/>
      <c r="E229" s="540"/>
      <c r="F229" s="540"/>
      <c r="G229" s="540"/>
      <c r="H229" s="540"/>
      <c r="I229" s="540"/>
      <c r="J229" s="540"/>
      <c r="K229" s="540"/>
      <c r="L229" s="540"/>
      <c r="M229" s="540"/>
      <c r="N229" s="540"/>
      <c r="P229" s="540"/>
    </row>
    <row r="230" spans="1:25" ht="18" customHeight="1" x14ac:dyDescent="0.25">
      <c r="A230" s="540"/>
      <c r="B230" s="540"/>
      <c r="C230" s="540"/>
      <c r="D230" s="540"/>
      <c r="E230" s="632" t="s">
        <v>2972</v>
      </c>
      <c r="F230" s="432"/>
      <c r="G230" s="633" t="s">
        <v>2973</v>
      </c>
      <c r="H230" s="540"/>
      <c r="I230" s="540"/>
      <c r="J230" s="540"/>
      <c r="K230" s="540"/>
      <c r="L230" s="540"/>
      <c r="M230" s="540"/>
      <c r="N230" s="540"/>
      <c r="P230" s="540"/>
    </row>
    <row r="231" spans="1:25" ht="24" customHeight="1" x14ac:dyDescent="0.25">
      <c r="A231" s="526" t="s">
        <v>2974</v>
      </c>
      <c r="B231" s="501"/>
      <c r="C231" s="501"/>
      <c r="D231" s="501"/>
      <c r="E231" s="540"/>
      <c r="F231" s="501"/>
      <c r="G231" s="501"/>
      <c r="H231" s="540"/>
      <c r="I231" s="540"/>
      <c r="J231" s="540"/>
      <c r="K231" s="540"/>
      <c r="L231" s="540"/>
      <c r="M231" s="540"/>
      <c r="N231" s="540"/>
      <c r="P231" s="540"/>
    </row>
    <row r="232" spans="1:25" ht="18" customHeight="1" x14ac:dyDescent="0.25">
      <c r="A232" s="501" t="s">
        <v>2975</v>
      </c>
      <c r="B232" s="501"/>
      <c r="C232" s="501"/>
      <c r="D232" s="501"/>
      <c r="E232" s="634">
        <v>504242766.10000002</v>
      </c>
      <c r="F232" s="470"/>
      <c r="G232" s="623">
        <v>655361615.46000004</v>
      </c>
      <c r="H232" s="540"/>
      <c r="I232" s="635"/>
      <c r="J232" s="540"/>
      <c r="K232" s="636"/>
      <c r="L232" s="540"/>
      <c r="M232" s="540"/>
      <c r="N232" s="540"/>
      <c r="P232" s="540"/>
    </row>
    <row r="233" spans="1:25" ht="18" customHeight="1" x14ac:dyDescent="0.25">
      <c r="A233" s="501" t="s">
        <v>2976</v>
      </c>
      <c r="B233" s="501"/>
      <c r="C233" s="501"/>
      <c r="D233" s="501"/>
      <c r="E233" s="637">
        <v>12804619.75</v>
      </c>
      <c r="F233" s="501"/>
      <c r="G233" s="623">
        <v>0</v>
      </c>
      <c r="H233" s="540"/>
      <c r="I233" s="635"/>
      <c r="J233" s="540"/>
      <c r="K233" s="636"/>
      <c r="L233" s="540"/>
      <c r="M233" s="638"/>
      <c r="N233" s="540"/>
      <c r="P233" s="540"/>
    </row>
    <row r="234" spans="1:25" ht="18" customHeight="1" x14ac:dyDescent="0.25">
      <c r="A234" s="501" t="s">
        <v>2977</v>
      </c>
      <c r="B234" s="501"/>
      <c r="C234" s="501"/>
      <c r="D234" s="501"/>
      <c r="E234" s="634">
        <v>106118843.835537</v>
      </c>
      <c r="F234" s="501"/>
      <c r="G234" s="623">
        <v>96666611.052552044</v>
      </c>
      <c r="H234" s="540"/>
      <c r="I234" s="540"/>
      <c r="J234" s="540"/>
      <c r="K234" s="636"/>
      <c r="L234" s="540"/>
      <c r="M234" s="540"/>
      <c r="N234" s="540"/>
      <c r="P234" s="540"/>
      <c r="Y234" s="399"/>
    </row>
    <row r="235" spans="1:25" ht="18" customHeight="1" x14ac:dyDescent="0.25">
      <c r="A235" s="501" t="s">
        <v>2978</v>
      </c>
      <c r="B235" s="501"/>
      <c r="C235" s="501"/>
      <c r="D235" s="501"/>
      <c r="E235" s="637">
        <v>39311167.100000001</v>
      </c>
      <c r="F235" s="501"/>
      <c r="G235" s="623">
        <v>25010768.190000001</v>
      </c>
      <c r="H235" s="540"/>
      <c r="I235" s="540"/>
      <c r="J235" s="540"/>
      <c r="K235" s="636"/>
      <c r="L235" s="540"/>
      <c r="M235" s="540"/>
      <c r="N235" s="540"/>
      <c r="P235" s="540"/>
    </row>
    <row r="236" spans="1:25" ht="18" customHeight="1" x14ac:dyDescent="0.25">
      <c r="A236" s="501" t="s">
        <v>2979</v>
      </c>
      <c r="B236" s="501"/>
      <c r="C236" s="501"/>
      <c r="D236" s="501"/>
      <c r="E236" s="637">
        <v>0</v>
      </c>
      <c r="F236" s="501"/>
      <c r="G236" s="623">
        <v>0</v>
      </c>
      <c r="H236" s="540"/>
      <c r="I236" s="540"/>
      <c r="J236" s="540"/>
      <c r="K236" s="636"/>
      <c r="L236" s="540"/>
      <c r="M236" s="540"/>
      <c r="N236" s="540"/>
      <c r="P236" s="540"/>
    </row>
    <row r="237" spans="1:25" ht="18" customHeight="1" x14ac:dyDescent="0.25">
      <c r="A237" s="501" t="s">
        <v>2980</v>
      </c>
      <c r="B237" s="501"/>
      <c r="C237" s="501"/>
      <c r="D237" s="501"/>
      <c r="E237" s="637">
        <v>5603751000</v>
      </c>
      <c r="F237" s="501"/>
      <c r="G237" s="623">
        <v>0</v>
      </c>
      <c r="H237" s="540"/>
      <c r="I237" s="540"/>
      <c r="J237" s="540"/>
      <c r="K237" s="636"/>
      <c r="L237" s="540"/>
      <c r="M237" s="540"/>
      <c r="N237" s="540"/>
      <c r="P237" s="540"/>
    </row>
    <row r="238" spans="1:25" ht="18" customHeight="1" x14ac:dyDescent="0.25">
      <c r="A238" s="501" t="s">
        <v>2981</v>
      </c>
      <c r="B238" s="501"/>
      <c r="C238" s="501"/>
      <c r="D238" s="501"/>
      <c r="E238" s="637">
        <v>0</v>
      </c>
      <c r="F238" s="501"/>
      <c r="G238" s="623">
        <v>0</v>
      </c>
      <c r="H238" s="540"/>
      <c r="I238" s="540"/>
      <c r="J238" s="540"/>
      <c r="K238" s="636"/>
      <c r="L238" s="540"/>
      <c r="M238" s="540"/>
      <c r="N238" s="540"/>
      <c r="P238" s="540"/>
    </row>
    <row r="239" spans="1:25" ht="24" customHeight="1" x14ac:dyDescent="0.25">
      <c r="A239" s="526" t="s">
        <v>2982</v>
      </c>
      <c r="B239" s="501"/>
      <c r="C239" s="501"/>
      <c r="D239" s="501"/>
      <c r="E239" s="639"/>
      <c r="F239" s="501"/>
      <c r="G239" s="640"/>
      <c r="H239" s="540"/>
      <c r="I239" s="540"/>
      <c r="J239" s="540"/>
      <c r="K239" s="636"/>
      <c r="L239" s="540"/>
      <c r="M239" s="540"/>
      <c r="N239" s="540"/>
      <c r="P239" s="540"/>
    </row>
    <row r="240" spans="1:25" ht="18" customHeight="1" x14ac:dyDescent="0.25">
      <c r="A240" s="501" t="s">
        <v>2983</v>
      </c>
      <c r="B240" s="501"/>
      <c r="C240" s="501"/>
      <c r="D240" s="501"/>
      <c r="E240" s="637">
        <v>0</v>
      </c>
      <c r="F240" s="501"/>
      <c r="G240" s="641">
        <v>0</v>
      </c>
      <c r="H240" s="540"/>
      <c r="I240" s="540"/>
      <c r="J240" s="540"/>
      <c r="K240" s="636"/>
      <c r="L240" s="540"/>
      <c r="M240" s="540"/>
      <c r="N240" s="540"/>
      <c r="P240" s="540"/>
    </row>
    <row r="241" spans="1:17" ht="18" customHeight="1" x14ac:dyDescent="0.25">
      <c r="A241" s="501" t="s">
        <v>2984</v>
      </c>
      <c r="B241" s="501"/>
      <c r="C241" s="501"/>
      <c r="D241" s="501"/>
      <c r="E241" s="637">
        <v>-92986661.620000005</v>
      </c>
      <c r="F241" s="501"/>
      <c r="G241" s="641">
        <v>-71337727.870000005</v>
      </c>
      <c r="H241" s="540"/>
      <c r="I241" s="540"/>
      <c r="J241" s="540"/>
      <c r="K241" s="636"/>
      <c r="L241" s="540"/>
      <c r="M241" s="540"/>
      <c r="N241" s="540"/>
      <c r="P241" s="540"/>
    </row>
    <row r="242" spans="1:17" ht="18" customHeight="1" x14ac:dyDescent="0.25">
      <c r="A242" s="501" t="s">
        <v>2985</v>
      </c>
      <c r="B242" s="501"/>
      <c r="C242" s="501"/>
      <c r="D242" s="501"/>
      <c r="E242" s="637">
        <v>-517047385.85000002</v>
      </c>
      <c r="F242" s="642" t="s">
        <v>2986</v>
      </c>
      <c r="G242" s="641">
        <v>-655361615.46000004</v>
      </c>
      <c r="H242" s="540"/>
      <c r="I242" s="625"/>
      <c r="J242" s="540"/>
      <c r="K242" s="636"/>
      <c r="L242" s="540"/>
      <c r="M242" s="540"/>
      <c r="N242" s="540"/>
      <c r="P242" s="540"/>
    </row>
    <row r="243" spans="1:17" ht="18" customHeight="1" x14ac:dyDescent="0.25">
      <c r="A243" s="501" t="s">
        <v>2987</v>
      </c>
      <c r="B243" s="501"/>
      <c r="C243" s="501"/>
      <c r="D243" s="501"/>
      <c r="E243" s="637">
        <v>0</v>
      </c>
      <c r="F243" s="642"/>
      <c r="G243" s="641">
        <v>0</v>
      </c>
      <c r="H243" s="540"/>
      <c r="I243" s="625"/>
      <c r="J243" s="540"/>
      <c r="K243" s="636"/>
      <c r="L243" s="540"/>
      <c r="M243" s="540"/>
      <c r="N243" s="540"/>
      <c r="P243" s="540"/>
    </row>
    <row r="244" spans="1:17" ht="18" customHeight="1" x14ac:dyDescent="0.25">
      <c r="A244" s="501" t="s">
        <v>2988</v>
      </c>
      <c r="B244" s="501"/>
      <c r="C244" s="501"/>
      <c r="D244" s="501"/>
      <c r="E244" s="637">
        <v>-5603750809.1599998</v>
      </c>
      <c r="F244" s="501"/>
      <c r="G244" s="641">
        <v>0</v>
      </c>
      <c r="H244" s="540"/>
      <c r="I244" s="625"/>
      <c r="J244" s="540"/>
      <c r="K244" s="636"/>
      <c r="L244" s="540"/>
      <c r="M244" s="540"/>
      <c r="N244" s="540"/>
      <c r="P244" s="540"/>
    </row>
    <row r="245" spans="1:17" ht="18" customHeight="1" x14ac:dyDescent="0.25">
      <c r="A245" s="501" t="s">
        <v>2989</v>
      </c>
      <c r="B245" s="501"/>
      <c r="C245" s="501"/>
      <c r="D245" s="501"/>
      <c r="E245" s="637">
        <v>-85.95</v>
      </c>
      <c r="F245" s="501"/>
      <c r="G245" s="641">
        <v>-95.5</v>
      </c>
      <c r="H245" s="540"/>
      <c r="I245" s="540"/>
      <c r="J245" s="540"/>
      <c r="K245" s="636"/>
      <c r="L245" s="540"/>
      <c r="M245" s="540"/>
      <c r="N245" s="540"/>
      <c r="P245" s="540"/>
    </row>
    <row r="246" spans="1:17" ht="18" customHeight="1" x14ac:dyDescent="0.25">
      <c r="A246" s="501" t="s">
        <v>2990</v>
      </c>
      <c r="B246" s="501"/>
      <c r="C246" s="501"/>
      <c r="D246" s="501"/>
      <c r="E246" s="637">
        <v>0</v>
      </c>
      <c r="F246" s="501"/>
      <c r="G246" s="641">
        <v>0</v>
      </c>
      <c r="H246" s="540"/>
      <c r="I246" s="540"/>
      <c r="J246" s="540"/>
      <c r="K246" s="636"/>
      <c r="L246" s="540"/>
      <c r="M246" s="540"/>
      <c r="N246" s="540"/>
      <c r="P246" s="540"/>
    </row>
    <row r="247" spans="1:17" ht="18" customHeight="1" thickBot="1" x14ac:dyDescent="0.3">
      <c r="A247" s="501" t="s">
        <v>2991</v>
      </c>
      <c r="B247" s="501"/>
      <c r="C247" s="501"/>
      <c r="D247" s="501"/>
      <c r="E247" s="643">
        <v>52443454.205536649</v>
      </c>
      <c r="F247" s="501"/>
      <c r="G247" s="644">
        <v>50339555.872552037</v>
      </c>
      <c r="H247" s="540"/>
      <c r="I247" s="540"/>
      <c r="J247" s="540"/>
      <c r="K247" s="540"/>
      <c r="L247" s="540"/>
      <c r="M247" s="540"/>
      <c r="N247" s="540"/>
      <c r="P247" s="540"/>
    </row>
    <row r="248" spans="1:17" ht="18" customHeight="1" thickTop="1" x14ac:dyDescent="0.25">
      <c r="A248" s="501"/>
      <c r="B248" s="501"/>
      <c r="C248" s="501"/>
      <c r="D248" s="501"/>
      <c r="E248" s="645"/>
      <c r="F248" s="501"/>
      <c r="G248" s="641"/>
      <c r="H248" s="540"/>
      <c r="I248" s="540"/>
      <c r="J248" s="540"/>
      <c r="K248" s="540"/>
      <c r="L248" s="540"/>
      <c r="M248" s="540"/>
      <c r="N248" s="540"/>
      <c r="P248" s="540"/>
    </row>
    <row r="249" spans="1:17" ht="21" customHeight="1" x14ac:dyDescent="0.25">
      <c r="A249" s="491" t="s">
        <v>3182</v>
      </c>
      <c r="B249" s="491"/>
      <c r="C249" s="491"/>
      <c r="D249" s="491"/>
      <c r="E249" s="491"/>
      <c r="F249" s="491"/>
      <c r="G249" s="491"/>
      <c r="H249" s="646"/>
      <c r="I249" s="646"/>
      <c r="J249" s="646"/>
      <c r="K249" s="646"/>
      <c r="L249" s="646"/>
      <c r="M249" s="646"/>
      <c r="N249" s="540"/>
      <c r="P249" s="540"/>
    </row>
    <row r="250" spans="1:17" ht="18" customHeight="1" x14ac:dyDescent="0.25">
      <c r="A250" s="763"/>
      <c r="B250" s="763"/>
      <c r="C250" s="763"/>
      <c r="D250" s="763"/>
      <c r="E250" s="763"/>
      <c r="F250" s="763"/>
      <c r="G250" s="763"/>
      <c r="H250" s="763"/>
      <c r="I250" s="763"/>
      <c r="J250" s="763"/>
      <c r="K250" s="763"/>
      <c r="L250" s="763"/>
      <c r="M250" s="763"/>
      <c r="N250" s="540"/>
      <c r="P250" s="540"/>
    </row>
    <row r="251" spans="1:17" ht="18" x14ac:dyDescent="0.25">
      <c r="A251" s="416" t="s">
        <v>2992</v>
      </c>
      <c r="B251" s="647"/>
      <c r="C251" s="648"/>
      <c r="D251" s="647"/>
      <c r="E251" s="647"/>
      <c r="F251" s="647"/>
      <c r="G251" s="648"/>
      <c r="H251" s="648"/>
      <c r="I251" s="647"/>
      <c r="J251" s="647"/>
      <c r="K251" s="647"/>
      <c r="L251" s="647"/>
      <c r="M251" s="562"/>
      <c r="N251" s="647"/>
      <c r="O251" s="562"/>
      <c r="P251" s="647"/>
      <c r="Q251" s="562"/>
    </row>
    <row r="252" spans="1:17" ht="18" customHeight="1" x14ac:dyDescent="0.25">
      <c r="A252" s="540" t="s">
        <v>2993</v>
      </c>
      <c r="B252" s="649"/>
      <c r="C252" s="650"/>
      <c r="D252" s="649"/>
      <c r="E252" s="651"/>
      <c r="F252" s="651"/>
      <c r="G252" s="446" t="s">
        <v>134</v>
      </c>
      <c r="H252" s="650"/>
      <c r="I252" s="649"/>
      <c r="J252" s="649"/>
      <c r="K252" s="649"/>
      <c r="L252" s="649"/>
      <c r="M252" s="540"/>
      <c r="N252" s="649"/>
      <c r="P252" s="649"/>
    </row>
    <row r="253" spans="1:17" ht="18" customHeight="1" x14ac:dyDescent="0.25">
      <c r="A253" s="501" t="s">
        <v>2994</v>
      </c>
      <c r="B253" s="649"/>
      <c r="C253" s="501"/>
      <c r="D253" s="649"/>
      <c r="E253" s="445"/>
      <c r="F253" s="651"/>
      <c r="G253" s="652">
        <v>39612651943</v>
      </c>
      <c r="H253" s="590"/>
      <c r="I253" s="499"/>
      <c r="J253" s="649"/>
      <c r="K253" s="649"/>
      <c r="L253" s="649"/>
      <c r="M253" s="427"/>
      <c r="N253" s="649"/>
      <c r="P253" s="649"/>
    </row>
    <row r="254" spans="1:17" ht="18" customHeight="1" x14ac:dyDescent="0.25">
      <c r="A254" s="427" t="s">
        <v>2995</v>
      </c>
      <c r="B254" s="497"/>
      <c r="C254" s="653"/>
      <c r="D254" s="497"/>
      <c r="E254" s="652"/>
      <c r="F254" s="499"/>
      <c r="G254" s="652">
        <v>44927844513.54023</v>
      </c>
      <c r="H254" s="446"/>
      <c r="I254" s="571"/>
      <c r="J254" s="497"/>
      <c r="K254" s="497"/>
      <c r="L254" s="497"/>
      <c r="M254" s="427"/>
      <c r="N254" s="497"/>
      <c r="P254" s="497"/>
    </row>
    <row r="255" spans="1:17" ht="18" customHeight="1" x14ac:dyDescent="0.25">
      <c r="A255" s="501" t="s">
        <v>2996</v>
      </c>
      <c r="B255" s="497"/>
      <c r="C255" s="654"/>
      <c r="D255" s="497"/>
      <c r="E255" s="773">
        <v>142121</v>
      </c>
      <c r="F255" s="773"/>
      <c r="G255" s="773"/>
      <c r="H255" s="446"/>
      <c r="I255" s="499"/>
      <c r="J255" s="497"/>
      <c r="K255" s="497"/>
      <c r="L255" s="497"/>
      <c r="M255" s="427"/>
      <c r="N255" s="497"/>
      <c r="P255" s="497"/>
    </row>
    <row r="256" spans="1:17" ht="18" customHeight="1" x14ac:dyDescent="0.25">
      <c r="A256" s="501" t="s">
        <v>2997</v>
      </c>
      <c r="B256" s="497"/>
      <c r="C256" s="655"/>
      <c r="D256" s="497"/>
      <c r="E256" s="652"/>
      <c r="F256" s="499"/>
      <c r="G256" s="652">
        <v>316123.89804138889</v>
      </c>
      <c r="H256" s="446"/>
      <c r="I256" s="499"/>
      <c r="J256" s="497"/>
      <c r="K256" s="497"/>
      <c r="L256" s="497"/>
      <c r="M256" s="427"/>
      <c r="N256" s="497"/>
      <c r="P256" s="497"/>
    </row>
    <row r="257" spans="1:17" ht="18" customHeight="1" x14ac:dyDescent="0.25">
      <c r="A257" s="656" t="s">
        <v>2998</v>
      </c>
      <c r="B257" s="497"/>
      <c r="C257" s="654"/>
      <c r="D257" s="497"/>
      <c r="E257" s="585"/>
      <c r="F257" s="499"/>
      <c r="G257" s="585">
        <v>140658</v>
      </c>
      <c r="H257" s="446"/>
      <c r="I257" s="654"/>
      <c r="J257" s="497"/>
      <c r="K257" s="497"/>
      <c r="L257" s="497"/>
      <c r="M257" s="427"/>
      <c r="N257" s="497"/>
      <c r="P257" s="497"/>
    </row>
    <row r="258" spans="1:17" ht="18" customHeight="1" x14ac:dyDescent="0.25">
      <c r="A258" s="501" t="s">
        <v>2999</v>
      </c>
      <c r="B258" s="497"/>
      <c r="C258" s="654"/>
      <c r="D258" s="497"/>
      <c r="E258" s="773">
        <v>142121</v>
      </c>
      <c r="F258" s="773"/>
      <c r="G258" s="773"/>
      <c r="H258" s="446"/>
      <c r="I258" s="571"/>
      <c r="J258" s="497"/>
      <c r="K258" s="497"/>
      <c r="L258" s="497"/>
      <c r="M258" s="427"/>
      <c r="N258" s="497"/>
      <c r="P258" s="497"/>
    </row>
    <row r="259" spans="1:17" ht="19.5" customHeight="1" x14ac:dyDescent="0.25">
      <c r="A259" s="501"/>
      <c r="B259" s="497"/>
      <c r="C259" s="654"/>
      <c r="D259" s="497"/>
      <c r="E259" s="585"/>
      <c r="F259" s="499"/>
      <c r="G259" s="657" t="s">
        <v>3000</v>
      </c>
      <c r="H259" s="506"/>
      <c r="I259" s="657" t="s">
        <v>3001</v>
      </c>
      <c r="J259" s="497"/>
      <c r="K259" s="497"/>
      <c r="L259" s="497"/>
      <c r="M259" s="427"/>
      <c r="N259" s="497"/>
      <c r="P259" s="497"/>
    </row>
    <row r="260" spans="1:17" ht="18" customHeight="1" x14ac:dyDescent="0.25">
      <c r="A260" s="427" t="s">
        <v>3002</v>
      </c>
      <c r="B260" s="497"/>
      <c r="C260" s="658"/>
      <c r="D260" s="497"/>
      <c r="E260" s="499"/>
      <c r="F260" s="499"/>
      <c r="G260" s="659">
        <v>0.61321579141928018</v>
      </c>
      <c r="H260" s="446"/>
      <c r="I260" s="659">
        <v>0.45452859661529055</v>
      </c>
      <c r="J260" s="497"/>
      <c r="K260" s="497"/>
      <c r="L260" s="497"/>
      <c r="M260" s="427"/>
      <c r="N260" s="497"/>
      <c r="P260" s="497"/>
    </row>
    <row r="261" spans="1:17" ht="18" customHeight="1" x14ac:dyDescent="0.25">
      <c r="A261" s="427" t="s">
        <v>3003</v>
      </c>
      <c r="B261" s="497"/>
      <c r="C261" s="658"/>
      <c r="D261" s="497"/>
      <c r="E261" s="499"/>
      <c r="F261" s="499"/>
      <c r="G261" s="659">
        <v>0.69357418664275505</v>
      </c>
      <c r="H261" s="446"/>
      <c r="I261" s="659">
        <v>0.50668597838091556</v>
      </c>
      <c r="J261" s="497"/>
      <c r="K261" s="497"/>
      <c r="L261" s="497"/>
      <c r="M261" s="427"/>
      <c r="N261" s="497"/>
      <c r="P261" s="497"/>
    </row>
    <row r="262" spans="1:17" ht="18" customHeight="1" x14ac:dyDescent="0.25">
      <c r="A262" s="427" t="s">
        <v>3004</v>
      </c>
      <c r="B262" s="497"/>
      <c r="C262" s="658"/>
      <c r="D262" s="497"/>
      <c r="E262" s="499"/>
      <c r="F262" s="499"/>
      <c r="G262" s="659">
        <v>0.69357418664275505</v>
      </c>
      <c r="H262" s="446"/>
      <c r="I262" s="659"/>
      <c r="J262" s="497"/>
      <c r="K262" s="497"/>
      <c r="L262" s="497"/>
      <c r="M262" s="427"/>
      <c r="N262" s="497"/>
      <c r="P262" s="497"/>
    </row>
    <row r="263" spans="1:17" ht="18" x14ac:dyDescent="0.25">
      <c r="A263" s="427" t="s">
        <v>3005</v>
      </c>
      <c r="B263" s="497"/>
      <c r="C263" s="660"/>
      <c r="D263" s="497"/>
      <c r="E263" s="499"/>
      <c r="F263" s="499"/>
      <c r="G263" s="661">
        <v>22.467588326973342</v>
      </c>
      <c r="H263" s="445" t="s">
        <v>3006</v>
      </c>
      <c r="I263" s="499"/>
      <c r="J263" s="497"/>
      <c r="K263" s="497"/>
      <c r="L263" s="497"/>
      <c r="M263" s="427"/>
      <c r="N263" s="497"/>
      <c r="P263" s="497"/>
    </row>
    <row r="264" spans="1:17" ht="18" customHeight="1" x14ac:dyDescent="0.25">
      <c r="A264" s="427" t="s">
        <v>3007</v>
      </c>
      <c r="B264" s="497"/>
      <c r="C264" s="658"/>
      <c r="D264" s="497"/>
      <c r="E264" s="499"/>
      <c r="F264" s="499"/>
      <c r="G264" s="659">
        <v>3.1647947284342719E-2</v>
      </c>
      <c r="H264" s="446"/>
      <c r="I264" s="499"/>
      <c r="J264" s="497"/>
      <c r="K264" s="497"/>
      <c r="L264" s="497"/>
      <c r="M264" s="427"/>
      <c r="N264" s="497"/>
      <c r="P264" s="497"/>
    </row>
    <row r="265" spans="1:17" ht="18" x14ac:dyDescent="0.25">
      <c r="A265" s="427" t="s">
        <v>3008</v>
      </c>
      <c r="B265" s="497"/>
      <c r="C265" s="662"/>
      <c r="D265" s="497"/>
      <c r="E265" s="499"/>
      <c r="F265" s="499"/>
      <c r="G265" s="661">
        <v>56.76</v>
      </c>
      <c r="H265" s="445" t="s">
        <v>3006</v>
      </c>
      <c r="I265" s="499"/>
      <c r="J265" s="497"/>
      <c r="K265" s="497"/>
      <c r="L265" s="497"/>
      <c r="M265" s="427"/>
      <c r="N265" s="497"/>
      <c r="P265" s="497"/>
    </row>
    <row r="266" spans="1:17" ht="18" x14ac:dyDescent="0.25">
      <c r="A266" s="427" t="s">
        <v>3009</v>
      </c>
      <c r="B266" s="497"/>
      <c r="C266" s="663"/>
      <c r="D266" s="497"/>
      <c r="E266" s="499"/>
      <c r="F266" s="499"/>
      <c r="G266" s="661">
        <v>34.292411673026656</v>
      </c>
      <c r="H266" s="445" t="s">
        <v>3006</v>
      </c>
      <c r="I266" s="499"/>
      <c r="J266" s="497"/>
      <c r="K266" s="497"/>
      <c r="L266" s="497"/>
      <c r="M266" s="427"/>
      <c r="N266" s="497"/>
      <c r="P266" s="497"/>
    </row>
    <row r="267" spans="1:17" ht="18" x14ac:dyDescent="0.25">
      <c r="A267" s="427" t="s">
        <v>3010</v>
      </c>
      <c r="B267" s="497"/>
      <c r="C267" s="479"/>
      <c r="D267" s="497"/>
      <c r="E267" s="531"/>
      <c r="F267" s="499"/>
      <c r="G267" s="574" t="s">
        <v>2932</v>
      </c>
      <c r="H267" s="446"/>
      <c r="I267" s="499"/>
      <c r="J267" s="497"/>
      <c r="K267" s="497"/>
      <c r="L267" s="497"/>
      <c r="M267" s="427"/>
      <c r="N267" s="497"/>
      <c r="P267" s="497"/>
    </row>
    <row r="268" spans="1:17" ht="18" x14ac:dyDescent="0.25">
      <c r="A268" s="427"/>
      <c r="B268" s="497"/>
      <c r="C268" s="479"/>
      <c r="D268" s="497"/>
      <c r="E268" s="531"/>
      <c r="F268" s="499"/>
      <c r="G268" s="574"/>
      <c r="H268" s="446"/>
      <c r="I268" s="499"/>
      <c r="J268" s="497"/>
      <c r="K268" s="497"/>
      <c r="L268" s="497"/>
      <c r="M268" s="427"/>
      <c r="N268" s="497"/>
      <c r="P268" s="497"/>
    </row>
    <row r="269" spans="1:17" ht="18" x14ac:dyDescent="0.25">
      <c r="A269" s="763" t="s">
        <v>3011</v>
      </c>
      <c r="B269" s="763"/>
      <c r="C269" s="763"/>
      <c r="D269" s="763"/>
      <c r="E269" s="763"/>
      <c r="F269" s="763"/>
      <c r="G269" s="763"/>
      <c r="H269" s="763"/>
      <c r="I269" s="763"/>
      <c r="J269" s="763"/>
      <c r="K269" s="763"/>
      <c r="L269" s="763"/>
      <c r="M269" s="763"/>
      <c r="N269" s="497"/>
      <c r="P269" s="497"/>
    </row>
    <row r="270" spans="1:17" ht="18" x14ac:dyDescent="0.25">
      <c r="A270" s="763" t="s">
        <v>3012</v>
      </c>
      <c r="B270" s="763"/>
      <c r="C270" s="763"/>
      <c r="D270" s="763"/>
      <c r="E270" s="763"/>
      <c r="F270" s="763"/>
      <c r="G270" s="763"/>
      <c r="H270" s="763"/>
      <c r="I270" s="763"/>
      <c r="J270" s="763"/>
      <c r="K270" s="763"/>
      <c r="L270" s="763"/>
      <c r="M270" s="763"/>
      <c r="N270" s="497"/>
      <c r="P270" s="497"/>
    </row>
    <row r="271" spans="1:17" ht="18" x14ac:dyDescent="0.25">
      <c r="A271" s="427"/>
      <c r="B271" s="497"/>
      <c r="C271" s="479"/>
      <c r="D271" s="497"/>
      <c r="E271" s="497"/>
      <c r="F271" s="497"/>
      <c r="G271" s="479"/>
      <c r="H271" s="479"/>
      <c r="I271" s="497"/>
      <c r="J271" s="497"/>
      <c r="K271" s="497"/>
      <c r="L271" s="497"/>
      <c r="M271" s="427"/>
      <c r="N271" s="497"/>
      <c r="P271" s="497"/>
    </row>
    <row r="272" spans="1:17" ht="18" x14ac:dyDescent="0.25">
      <c r="A272" s="664" t="s">
        <v>3013</v>
      </c>
      <c r="B272" s="647"/>
      <c r="C272" s="596"/>
      <c r="D272" s="647"/>
      <c r="E272" s="647"/>
      <c r="F272" s="647"/>
      <c r="G272" s="665"/>
      <c r="H272" s="665"/>
      <c r="I272" s="647"/>
      <c r="J272" s="647"/>
      <c r="K272" s="647"/>
      <c r="L272" s="647"/>
      <c r="M272" s="562"/>
      <c r="N272" s="647"/>
      <c r="O272" s="562"/>
      <c r="P272" s="647"/>
      <c r="Q272" s="562"/>
    </row>
    <row r="273" spans="1:17" ht="5.45" customHeight="1" x14ac:dyDescent="0.25">
      <c r="A273" s="427"/>
      <c r="B273" s="649"/>
      <c r="C273" s="479"/>
      <c r="D273" s="649"/>
      <c r="E273" s="497"/>
      <c r="F273" s="649"/>
      <c r="G273" s="479"/>
      <c r="H273" s="479"/>
      <c r="I273" s="497"/>
      <c r="J273" s="649"/>
      <c r="K273" s="497"/>
      <c r="L273" s="649"/>
      <c r="M273" s="427"/>
      <c r="N273" s="649"/>
      <c r="P273" s="649"/>
    </row>
    <row r="274" spans="1:17" ht="27.6" customHeight="1" x14ac:dyDescent="0.25">
      <c r="A274" s="533" t="s">
        <v>3014</v>
      </c>
      <c r="B274" s="497"/>
      <c r="C274" s="666"/>
      <c r="D274" s="497"/>
      <c r="E274" s="497"/>
      <c r="F274" s="497"/>
      <c r="G274" s="667" t="s">
        <v>641</v>
      </c>
      <c r="H274" s="649"/>
      <c r="I274" s="668" t="s">
        <v>2944</v>
      </c>
      <c r="J274" s="497"/>
      <c r="K274" s="669" t="s">
        <v>3015</v>
      </c>
      <c r="L274" s="497"/>
      <c r="M274" s="668" t="s">
        <v>2944</v>
      </c>
      <c r="N274" s="497"/>
      <c r="O274" s="670"/>
      <c r="P274" s="497"/>
    </row>
    <row r="275" spans="1:17" s="470" customFormat="1" ht="18" x14ac:dyDescent="0.25">
      <c r="A275" s="501" t="s">
        <v>3016</v>
      </c>
      <c r="B275" s="499"/>
      <c r="C275" s="585"/>
      <c r="D275" s="499"/>
      <c r="E275" s="571"/>
      <c r="F275" s="499"/>
      <c r="G275" s="585">
        <v>141813</v>
      </c>
      <c r="H275" s="652"/>
      <c r="I275" s="571">
        <v>99.783283258631727</v>
      </c>
      <c r="J275" s="499"/>
      <c r="K275" s="671">
        <v>44856872901.320015</v>
      </c>
      <c r="L275" s="499"/>
      <c r="M275" s="571">
        <v>99.842032010554462</v>
      </c>
      <c r="N275" s="499"/>
      <c r="O275" s="672"/>
      <c r="P275" s="499"/>
    </row>
    <row r="276" spans="1:17" s="470" customFormat="1" ht="18" x14ac:dyDescent="0.25">
      <c r="A276" s="501" t="s">
        <v>3017</v>
      </c>
      <c r="B276" s="499"/>
      <c r="C276" s="585"/>
      <c r="D276" s="499"/>
      <c r="E276" s="571"/>
      <c r="F276" s="499"/>
      <c r="G276" s="585">
        <v>47</v>
      </c>
      <c r="H276" s="652"/>
      <c r="I276" s="571">
        <v>3.307041183217118E-2</v>
      </c>
      <c r="J276" s="499"/>
      <c r="K276" s="671">
        <v>10483042.010000002</v>
      </c>
      <c r="L276" s="499"/>
      <c r="M276" s="571">
        <v>2.3333062432437355E-2</v>
      </c>
      <c r="N276" s="499"/>
      <c r="O276" s="672"/>
      <c r="P276" s="499"/>
    </row>
    <row r="277" spans="1:17" s="470" customFormat="1" ht="18" x14ac:dyDescent="0.25">
      <c r="A277" s="501" t="s">
        <v>3018</v>
      </c>
      <c r="B277" s="499"/>
      <c r="C277" s="585"/>
      <c r="D277" s="499"/>
      <c r="E277" s="571"/>
      <c r="F277" s="499"/>
      <c r="G277" s="585">
        <v>90</v>
      </c>
      <c r="H277" s="652"/>
      <c r="I277" s="571">
        <v>6.3326320529689492E-2</v>
      </c>
      <c r="J277" s="499"/>
      <c r="K277" s="671">
        <v>24708491.170000006</v>
      </c>
      <c r="L277" s="499"/>
      <c r="M277" s="571">
        <v>5.4995941686676229E-2</v>
      </c>
      <c r="N277" s="499"/>
      <c r="O277" s="672"/>
      <c r="P277" s="499"/>
    </row>
    <row r="278" spans="1:17" s="470" customFormat="1" ht="18" x14ac:dyDescent="0.25">
      <c r="A278" s="501" t="s">
        <v>3019</v>
      </c>
      <c r="B278" s="499"/>
      <c r="C278" s="585"/>
      <c r="D278" s="499"/>
      <c r="E278" s="571"/>
      <c r="F278" s="499"/>
      <c r="G278" s="585">
        <v>171</v>
      </c>
      <c r="H278" s="654"/>
      <c r="I278" s="571">
        <v>0.12032000900641003</v>
      </c>
      <c r="J278" s="499"/>
      <c r="K278" s="671">
        <v>35780079.040000007</v>
      </c>
      <c r="L278" s="499"/>
      <c r="M278" s="571">
        <v>7.9638984302597804E-2</v>
      </c>
      <c r="N278" s="499"/>
      <c r="O278" s="672"/>
      <c r="P278" s="499"/>
    </row>
    <row r="279" spans="1:17" s="470" customFormat="1" ht="18.75" thickBot="1" x14ac:dyDescent="0.3">
      <c r="A279" s="569" t="s">
        <v>3020</v>
      </c>
      <c r="B279" s="673"/>
      <c r="C279" s="674"/>
      <c r="D279" s="673"/>
      <c r="E279" s="499"/>
      <c r="F279" s="673"/>
      <c r="G279" s="675">
        <v>142121</v>
      </c>
      <c r="H279" s="676"/>
      <c r="I279" s="677">
        <v>99.999999999999986</v>
      </c>
      <c r="J279" s="673"/>
      <c r="K279" s="678">
        <v>44927844514</v>
      </c>
      <c r="L279" s="673"/>
      <c r="M279" s="677">
        <v>99.999999998976179</v>
      </c>
      <c r="N279" s="673"/>
      <c r="O279" s="672"/>
      <c r="P279" s="673"/>
    </row>
    <row r="280" spans="1:17" ht="18.75" thickTop="1" x14ac:dyDescent="0.25">
      <c r="A280" s="679"/>
      <c r="B280" s="599"/>
      <c r="C280" s="610"/>
      <c r="D280" s="599"/>
      <c r="E280" s="611"/>
      <c r="F280" s="599"/>
      <c r="G280" s="552"/>
      <c r="H280" s="552"/>
      <c r="I280" s="617"/>
      <c r="J280" s="599"/>
      <c r="K280" s="617"/>
      <c r="L280" s="599"/>
      <c r="M280" s="616"/>
      <c r="N280" s="599"/>
      <c r="O280" s="670"/>
      <c r="P280" s="599"/>
    </row>
    <row r="281" spans="1:17" ht="18" x14ac:dyDescent="0.25">
      <c r="A281" s="664" t="s">
        <v>3021</v>
      </c>
      <c r="B281" s="680"/>
      <c r="C281" s="681"/>
      <c r="D281" s="680"/>
      <c r="E281" s="680"/>
      <c r="F281" s="680"/>
      <c r="G281" s="681"/>
      <c r="H281" s="681"/>
      <c r="I281" s="680"/>
      <c r="J281" s="680"/>
      <c r="K281" s="680"/>
      <c r="L281" s="680"/>
      <c r="M281" s="680"/>
      <c r="N281" s="680"/>
      <c r="O281" s="682"/>
      <c r="P281" s="680"/>
      <c r="Q281" s="562"/>
    </row>
    <row r="282" spans="1:17" ht="18" x14ac:dyDescent="0.25">
      <c r="A282" s="683"/>
      <c r="B282" s="684"/>
      <c r="C282" s="685"/>
      <c r="D282" s="684"/>
      <c r="E282" s="684"/>
      <c r="F282" s="684"/>
      <c r="G282" s="685"/>
      <c r="H282" s="685"/>
      <c r="I282" s="684"/>
      <c r="J282" s="684"/>
      <c r="K282" s="684"/>
      <c r="L282" s="684"/>
      <c r="M282" s="684"/>
      <c r="N282" s="684"/>
      <c r="O282" s="670"/>
      <c r="P282" s="684"/>
    </row>
    <row r="283" spans="1:17" s="470" customFormat="1" ht="18" x14ac:dyDescent="0.25">
      <c r="A283" s="526" t="s">
        <v>3022</v>
      </c>
      <c r="B283" s="499"/>
      <c r="C283" s="590"/>
      <c r="D283" s="499"/>
      <c r="E283" s="499"/>
      <c r="F283" s="499"/>
      <c r="G283" s="686" t="s">
        <v>641</v>
      </c>
      <c r="H283" s="590"/>
      <c r="I283" s="774" t="s">
        <v>2944</v>
      </c>
      <c r="J283" s="774"/>
      <c r="K283" s="687" t="s">
        <v>3015</v>
      </c>
      <c r="L283" s="499"/>
      <c r="M283" s="688" t="s">
        <v>2944</v>
      </c>
      <c r="N283" s="689"/>
    </row>
    <row r="284" spans="1:17" s="470" customFormat="1" ht="18" x14ac:dyDescent="0.25">
      <c r="A284" s="501" t="s">
        <v>3023</v>
      </c>
      <c r="B284" s="499"/>
      <c r="C284" s="585"/>
      <c r="D284" s="499"/>
      <c r="E284" s="499"/>
      <c r="F284" s="499"/>
      <c r="G284" s="585">
        <v>15569</v>
      </c>
      <c r="H284" s="585"/>
      <c r="I284" s="571">
        <v>10.954749825852618</v>
      </c>
      <c r="J284" s="499"/>
      <c r="K284" s="671">
        <v>3992104695.6399946</v>
      </c>
      <c r="L284" s="499"/>
      <c r="M284" s="571">
        <v>8.8855914162452461</v>
      </c>
      <c r="N284" s="499"/>
      <c r="P284" s="499"/>
    </row>
    <row r="285" spans="1:17" s="470" customFormat="1" ht="18" x14ac:dyDescent="0.25">
      <c r="A285" s="501" t="s">
        <v>3024</v>
      </c>
      <c r="B285" s="499"/>
      <c r="C285" s="585"/>
      <c r="D285" s="499"/>
      <c r="E285" s="499"/>
      <c r="F285" s="499"/>
      <c r="G285" s="585">
        <v>23362</v>
      </c>
      <c r="H285" s="585"/>
      <c r="I285" s="571">
        <v>16.438105557940066</v>
      </c>
      <c r="J285" s="499"/>
      <c r="K285" s="671">
        <v>9869622035.7699604</v>
      </c>
      <c r="L285" s="499"/>
      <c r="M285" s="571">
        <v>21.967717664920425</v>
      </c>
      <c r="N285" s="499"/>
      <c r="P285" s="499"/>
    </row>
    <row r="286" spans="1:17" s="470" customFormat="1" ht="18" x14ac:dyDescent="0.25">
      <c r="A286" s="501" t="s">
        <v>3025</v>
      </c>
      <c r="B286" s="499"/>
      <c r="C286" s="585"/>
      <c r="D286" s="499"/>
      <c r="E286" s="499"/>
      <c r="F286" s="499"/>
      <c r="G286" s="585">
        <v>2021</v>
      </c>
      <c r="H286" s="585"/>
      <c r="I286" s="571">
        <v>1.4220277087833606</v>
      </c>
      <c r="J286" s="499"/>
      <c r="K286" s="671">
        <v>396890663.11999971</v>
      </c>
      <c r="L286" s="499"/>
      <c r="M286" s="571">
        <v>0.88339573690503737</v>
      </c>
      <c r="N286" s="499"/>
      <c r="P286" s="499"/>
    </row>
    <row r="287" spans="1:17" s="470" customFormat="1" ht="18" x14ac:dyDescent="0.25">
      <c r="A287" s="501" t="s">
        <v>3026</v>
      </c>
      <c r="B287" s="499"/>
      <c r="C287" s="585"/>
      <c r="D287" s="499"/>
      <c r="E287" s="499"/>
      <c r="F287" s="499"/>
      <c r="G287" s="585">
        <v>2480</v>
      </c>
      <c r="H287" s="585"/>
      <c r="I287" s="571">
        <v>1.7449919434847769</v>
      </c>
      <c r="J287" s="499"/>
      <c r="K287" s="671">
        <v>370660331.00000072</v>
      </c>
      <c r="L287" s="499"/>
      <c r="M287" s="571">
        <v>0.82501249505637642</v>
      </c>
      <c r="N287" s="499"/>
      <c r="P287" s="499"/>
    </row>
    <row r="288" spans="1:17" s="470" customFormat="1" ht="18" x14ac:dyDescent="0.25">
      <c r="A288" s="501" t="s">
        <v>3027</v>
      </c>
      <c r="B288" s="499"/>
      <c r="C288" s="585"/>
      <c r="D288" s="499"/>
      <c r="E288" s="499"/>
      <c r="F288" s="499"/>
      <c r="G288" s="585">
        <v>3741</v>
      </c>
      <c r="H288" s="585"/>
      <c r="I288" s="571">
        <v>2.6322640566840931</v>
      </c>
      <c r="J288" s="499"/>
      <c r="K288" s="671">
        <v>588774607.23999846</v>
      </c>
      <c r="L288" s="499"/>
      <c r="M288" s="571">
        <v>1.3104893270731695</v>
      </c>
      <c r="N288" s="499"/>
      <c r="P288" s="499"/>
    </row>
    <row r="289" spans="1:17" s="470" customFormat="1" ht="18" x14ac:dyDescent="0.25">
      <c r="A289" s="501" t="s">
        <v>3028</v>
      </c>
      <c r="B289" s="499"/>
      <c r="C289" s="585"/>
      <c r="D289" s="499"/>
      <c r="E289" s="499"/>
      <c r="F289" s="499"/>
      <c r="G289" s="585">
        <v>113</v>
      </c>
      <c r="H289" s="585"/>
      <c r="I289" s="571">
        <v>7.950971355394347E-2</v>
      </c>
      <c r="J289" s="499"/>
      <c r="K289" s="671">
        <v>23667533.389999997</v>
      </c>
      <c r="L289" s="499"/>
      <c r="M289" s="571">
        <v>5.2678987042489737E-2</v>
      </c>
      <c r="N289" s="499"/>
      <c r="P289" s="499"/>
    </row>
    <row r="290" spans="1:17" s="470" customFormat="1" ht="18" x14ac:dyDescent="0.25">
      <c r="A290" s="501" t="s">
        <v>3029</v>
      </c>
      <c r="B290" s="499"/>
      <c r="C290" s="585"/>
      <c r="D290" s="499"/>
      <c r="E290" s="499"/>
      <c r="F290" s="499"/>
      <c r="G290" s="585">
        <v>4433</v>
      </c>
      <c r="H290" s="585"/>
      <c r="I290" s="571">
        <v>3.1191730989790392</v>
      </c>
      <c r="J290" s="499"/>
      <c r="K290" s="671">
        <v>885979549.15999854</v>
      </c>
      <c r="L290" s="499"/>
      <c r="M290" s="571">
        <v>1.9720054650828347</v>
      </c>
      <c r="N290" s="499"/>
      <c r="P290" s="499"/>
    </row>
    <row r="291" spans="1:17" s="470" customFormat="1" ht="18" x14ac:dyDescent="0.25">
      <c r="A291" s="501" t="s">
        <v>3030</v>
      </c>
      <c r="B291" s="499"/>
      <c r="C291" s="585"/>
      <c r="D291" s="499"/>
      <c r="E291" s="499"/>
      <c r="F291" s="499"/>
      <c r="G291" s="585">
        <v>65732</v>
      </c>
      <c r="H291" s="585"/>
      <c r="I291" s="571">
        <v>46.250730011750548</v>
      </c>
      <c r="J291" s="499"/>
      <c r="K291" s="671">
        <v>23313289613.659939</v>
      </c>
      <c r="L291" s="499"/>
      <c r="M291" s="571">
        <v>51.890514369981112</v>
      </c>
      <c r="N291" s="499"/>
      <c r="P291" s="499"/>
    </row>
    <row r="292" spans="1:17" s="470" customFormat="1" ht="18" x14ac:dyDescent="0.25">
      <c r="A292" s="501" t="s">
        <v>3031</v>
      </c>
      <c r="B292" s="499"/>
      <c r="C292" s="585"/>
      <c r="D292" s="499"/>
      <c r="E292" s="499"/>
      <c r="F292" s="499"/>
      <c r="G292" s="585">
        <v>734</v>
      </c>
      <c r="H292" s="585"/>
      <c r="I292" s="571">
        <v>0.51646132520880095</v>
      </c>
      <c r="J292" s="499"/>
      <c r="K292" s="671">
        <v>134517129.05999988</v>
      </c>
      <c r="L292" s="499"/>
      <c r="M292" s="571">
        <v>0.29940703925398182</v>
      </c>
      <c r="N292" s="499"/>
      <c r="P292" s="499"/>
    </row>
    <row r="293" spans="1:17" s="470" customFormat="1" ht="18" x14ac:dyDescent="0.25">
      <c r="A293" s="501" t="s">
        <v>3032</v>
      </c>
      <c r="B293" s="499"/>
      <c r="C293" s="585"/>
      <c r="D293" s="499"/>
      <c r="E293" s="499"/>
      <c r="F293" s="499"/>
      <c r="G293" s="585">
        <v>21435</v>
      </c>
      <c r="H293" s="585"/>
      <c r="I293" s="571">
        <v>15.082218672821046</v>
      </c>
      <c r="J293" s="499"/>
      <c r="K293" s="671">
        <v>4858388732.9400129</v>
      </c>
      <c r="L293" s="499"/>
      <c r="M293" s="571">
        <v>10.813758784768957</v>
      </c>
      <c r="N293" s="499"/>
      <c r="P293" s="499"/>
    </row>
    <row r="294" spans="1:17" s="470" customFormat="1" ht="18" x14ac:dyDescent="0.25">
      <c r="A294" s="501" t="s">
        <v>3033</v>
      </c>
      <c r="B294" s="499"/>
      <c r="C294" s="585"/>
      <c r="D294" s="499"/>
      <c r="E294" s="499"/>
      <c r="F294" s="499"/>
      <c r="G294" s="585">
        <v>2337</v>
      </c>
      <c r="H294" s="585"/>
      <c r="I294" s="571">
        <v>1.6443734564209371</v>
      </c>
      <c r="J294" s="499"/>
      <c r="K294" s="671">
        <v>449122587.3799994</v>
      </c>
      <c r="L294" s="499"/>
      <c r="M294" s="571">
        <v>0.99965309317264928</v>
      </c>
      <c r="N294" s="499"/>
      <c r="P294" s="499"/>
    </row>
    <row r="295" spans="1:17" s="470" customFormat="1" ht="18" x14ac:dyDescent="0.25">
      <c r="A295" s="501" t="s">
        <v>3034</v>
      </c>
      <c r="B295" s="651"/>
      <c r="C295" s="585"/>
      <c r="D295" s="651"/>
      <c r="E295" s="499"/>
      <c r="F295" s="651"/>
      <c r="G295" s="585">
        <v>164</v>
      </c>
      <c r="H295" s="446"/>
      <c r="I295" s="571">
        <v>0.11539462852076751</v>
      </c>
      <c r="J295" s="651"/>
      <c r="K295" s="671">
        <v>44827035.180000007</v>
      </c>
      <c r="L295" s="651"/>
      <c r="M295" s="571">
        <v>9.9775619473646049E-2</v>
      </c>
      <c r="N295" s="651"/>
      <c r="P295" s="651"/>
    </row>
    <row r="296" spans="1:17" s="470" customFormat="1" ht="18.75" thickBot="1" x14ac:dyDescent="0.3">
      <c r="A296" s="690" t="s">
        <v>3020</v>
      </c>
      <c r="B296" s="651"/>
      <c r="C296" s="674"/>
      <c r="D296" s="651"/>
      <c r="E296" s="499"/>
      <c r="F296" s="651"/>
      <c r="G296" s="675">
        <v>142121</v>
      </c>
      <c r="H296" s="589"/>
      <c r="I296" s="677">
        <v>99.999999999999986</v>
      </c>
      <c r="J296" s="651"/>
      <c r="K296" s="678">
        <v>44927844514</v>
      </c>
      <c r="L296" s="651"/>
      <c r="M296" s="677">
        <v>99.999999998975937</v>
      </c>
      <c r="N296" s="651"/>
      <c r="P296" s="651"/>
    </row>
    <row r="297" spans="1:17" ht="18.75" thickTop="1" x14ac:dyDescent="0.25">
      <c r="A297" s="691"/>
      <c r="B297" s="649"/>
      <c r="C297" s="692"/>
      <c r="D297" s="649"/>
      <c r="E297" s="497"/>
      <c r="F297" s="649"/>
      <c r="G297" s="693"/>
      <c r="H297" s="603"/>
      <c r="I297" s="603"/>
      <c r="J297" s="649"/>
      <c r="K297" s="693"/>
      <c r="L297" s="649"/>
      <c r="M297" s="693"/>
      <c r="N297" s="649"/>
      <c r="P297" s="649"/>
    </row>
    <row r="298" spans="1:17" ht="18" x14ac:dyDescent="0.25">
      <c r="A298" s="664" t="s">
        <v>3035</v>
      </c>
      <c r="B298" s="647"/>
      <c r="C298" s="596"/>
      <c r="D298" s="647"/>
      <c r="E298" s="647"/>
      <c r="F298" s="647"/>
      <c r="G298" s="665"/>
      <c r="H298" s="665"/>
      <c r="I298" s="647"/>
      <c r="J298" s="647"/>
      <c r="K298" s="647"/>
      <c r="L298" s="647"/>
      <c r="M298" s="647"/>
      <c r="N298" s="647"/>
      <c r="O298" s="562"/>
      <c r="P298" s="647"/>
      <c r="Q298" s="562"/>
    </row>
    <row r="299" spans="1:17" s="470" customFormat="1" ht="18" x14ac:dyDescent="0.25">
      <c r="A299" s="694"/>
      <c r="B299" s="651"/>
      <c r="C299" s="676"/>
      <c r="D299" s="651"/>
      <c r="E299" s="651"/>
      <c r="F299" s="651"/>
      <c r="G299" s="589"/>
      <c r="H299" s="589"/>
      <c r="I299" s="651"/>
      <c r="J299" s="651"/>
      <c r="K299" s="651"/>
      <c r="L299" s="651"/>
      <c r="M299" s="651"/>
      <c r="N299" s="651"/>
      <c r="O299" s="501"/>
      <c r="P299" s="651"/>
      <c r="Q299" s="501"/>
    </row>
    <row r="300" spans="1:17" s="525" customFormat="1" ht="18" x14ac:dyDescent="0.25">
      <c r="A300" s="695" t="s">
        <v>3036</v>
      </c>
      <c r="B300" s="507"/>
      <c r="C300" s="696"/>
      <c r="D300" s="507"/>
      <c r="E300" s="507"/>
      <c r="F300" s="507"/>
      <c r="G300" s="697" t="s">
        <v>641</v>
      </c>
      <c r="H300" s="696"/>
      <c r="I300" s="775" t="s">
        <v>2944</v>
      </c>
      <c r="J300" s="775"/>
      <c r="K300" s="698" t="s">
        <v>3015</v>
      </c>
      <c r="L300" s="507"/>
      <c r="M300" s="699" t="s">
        <v>2944</v>
      </c>
      <c r="N300" s="700"/>
    </row>
    <row r="301" spans="1:17" s="470" customFormat="1" ht="18" x14ac:dyDescent="0.25">
      <c r="A301" s="501" t="s">
        <v>3037</v>
      </c>
      <c r="B301" s="531"/>
      <c r="C301" s="474"/>
      <c r="D301" s="531"/>
      <c r="E301" s="531"/>
      <c r="F301" s="531"/>
      <c r="G301" s="585">
        <v>2383</v>
      </c>
      <c r="H301" s="585"/>
      <c r="I301" s="571">
        <v>1.6767402424694451</v>
      </c>
      <c r="J301" s="499"/>
      <c r="K301" s="671">
        <v>851620879.97999918</v>
      </c>
      <c r="L301" s="499"/>
      <c r="M301" s="571">
        <v>1.8955302423274196</v>
      </c>
      <c r="N301" s="499"/>
      <c r="P301" s="499"/>
    </row>
    <row r="302" spans="1:17" s="470" customFormat="1" ht="18" x14ac:dyDescent="0.25">
      <c r="A302" s="501" t="s">
        <v>3038</v>
      </c>
      <c r="B302" s="499"/>
      <c r="C302" s="585"/>
      <c r="D302" s="499"/>
      <c r="E302" s="499"/>
      <c r="F302" s="499"/>
      <c r="G302" s="585">
        <v>1205</v>
      </c>
      <c r="H302" s="585"/>
      <c r="I302" s="571">
        <v>0.84786906931417594</v>
      </c>
      <c r="J302" s="499"/>
      <c r="K302" s="671">
        <v>288488298.74999982</v>
      </c>
      <c r="L302" s="499"/>
      <c r="M302" s="571">
        <v>0.64211471054004099</v>
      </c>
      <c r="N302" s="499"/>
      <c r="P302" s="499"/>
    </row>
    <row r="303" spans="1:17" s="470" customFormat="1" ht="18" x14ac:dyDescent="0.25">
      <c r="A303" s="501" t="s">
        <v>3039</v>
      </c>
      <c r="B303" s="499"/>
      <c r="C303" s="585"/>
      <c r="D303" s="499"/>
      <c r="E303" s="499"/>
      <c r="F303" s="499"/>
      <c r="G303" s="585">
        <v>2720</v>
      </c>
      <c r="H303" s="585"/>
      <c r="I303" s="571">
        <v>1.9138621315639492</v>
      </c>
      <c r="J303" s="499"/>
      <c r="K303" s="671">
        <v>831260626.18999672</v>
      </c>
      <c r="L303" s="499"/>
      <c r="M303" s="571">
        <v>1.8502125690438365</v>
      </c>
      <c r="N303" s="499"/>
      <c r="P303" s="499"/>
    </row>
    <row r="304" spans="1:17" s="470" customFormat="1" ht="18" x14ac:dyDescent="0.25">
      <c r="A304" s="501" t="s">
        <v>3040</v>
      </c>
      <c r="B304" s="499"/>
      <c r="C304" s="585"/>
      <c r="D304" s="499"/>
      <c r="E304" s="499"/>
      <c r="F304" s="499"/>
      <c r="G304" s="585">
        <v>8227</v>
      </c>
      <c r="H304" s="585"/>
      <c r="I304" s="571">
        <v>5.7887293221972831</v>
      </c>
      <c r="J304" s="499"/>
      <c r="K304" s="671">
        <v>2604859518.1100016</v>
      </c>
      <c r="L304" s="499"/>
      <c r="M304" s="571">
        <v>5.7978733373797731</v>
      </c>
      <c r="N304" s="499"/>
      <c r="P304" s="499"/>
    </row>
    <row r="305" spans="1:17" s="470" customFormat="1" ht="18" x14ac:dyDescent="0.25">
      <c r="A305" s="501" t="s">
        <v>3041</v>
      </c>
      <c r="B305" s="499"/>
      <c r="C305" s="585"/>
      <c r="D305" s="499"/>
      <c r="E305" s="499"/>
      <c r="F305" s="499"/>
      <c r="G305" s="585">
        <v>16058</v>
      </c>
      <c r="H305" s="585"/>
      <c r="I305" s="571">
        <v>11.298822834063932</v>
      </c>
      <c r="J305" s="499"/>
      <c r="K305" s="671">
        <v>5119550210.7799797</v>
      </c>
      <c r="L305" s="499"/>
      <c r="M305" s="571">
        <v>11.395049698493862</v>
      </c>
      <c r="N305" s="499"/>
      <c r="P305" s="499"/>
    </row>
    <row r="306" spans="1:17" s="470" customFormat="1" ht="18" x14ac:dyDescent="0.25">
      <c r="A306" s="501" t="s">
        <v>3042</v>
      </c>
      <c r="B306" s="499"/>
      <c r="C306" s="585"/>
      <c r="D306" s="499"/>
      <c r="E306" s="499"/>
      <c r="F306" s="499"/>
      <c r="G306" s="585">
        <v>23938</v>
      </c>
      <c r="H306" s="585"/>
      <c r="I306" s="571">
        <v>16.84339400933008</v>
      </c>
      <c r="J306" s="499"/>
      <c r="K306" s="671">
        <v>8172931895.370039</v>
      </c>
      <c r="L306" s="499"/>
      <c r="M306" s="571">
        <v>18.191239717513863</v>
      </c>
      <c r="N306" s="499"/>
      <c r="P306" s="499"/>
    </row>
    <row r="307" spans="1:17" s="470" customFormat="1" ht="20.25" x14ac:dyDescent="0.4">
      <c r="A307" s="501" t="s">
        <v>3043</v>
      </c>
      <c r="B307" s="499"/>
      <c r="C307" s="585"/>
      <c r="D307" s="499"/>
      <c r="E307" s="499"/>
      <c r="F307" s="499"/>
      <c r="G307" s="585">
        <v>87590</v>
      </c>
      <c r="H307" s="585"/>
      <c r="I307" s="571">
        <v>61.630582391061139</v>
      </c>
      <c r="J307" s="499"/>
      <c r="K307" s="671">
        <v>27059133084.360413</v>
      </c>
      <c r="L307" s="499"/>
      <c r="M307" s="571">
        <v>60.227979724701207</v>
      </c>
      <c r="N307" s="701"/>
      <c r="P307" s="701"/>
    </row>
    <row r="308" spans="1:17" s="470" customFormat="1" ht="21" thickBot="1" x14ac:dyDescent="0.45">
      <c r="A308" s="569" t="s">
        <v>3020</v>
      </c>
      <c r="B308" s="701"/>
      <c r="C308" s="674"/>
      <c r="D308" s="701"/>
      <c r="E308" s="499"/>
      <c r="F308" s="701"/>
      <c r="G308" s="675">
        <v>142121</v>
      </c>
      <c r="H308" s="589"/>
      <c r="I308" s="702">
        <v>100</v>
      </c>
      <c r="J308" s="701"/>
      <c r="K308" s="678">
        <v>44927844513.540428</v>
      </c>
      <c r="L308" s="701"/>
      <c r="M308" s="677">
        <v>100</v>
      </c>
      <c r="N308" s="651"/>
      <c r="P308" s="651"/>
    </row>
    <row r="309" spans="1:17" ht="18.75" hidden="1" thickTop="1" x14ac:dyDescent="0.25">
      <c r="A309" s="763"/>
      <c r="B309" s="763"/>
      <c r="C309" s="763"/>
      <c r="D309" s="763"/>
      <c r="E309" s="763"/>
      <c r="F309" s="763"/>
      <c r="G309" s="763"/>
      <c r="H309" s="763"/>
      <c r="I309" s="763"/>
      <c r="J309" s="763"/>
      <c r="K309" s="763"/>
      <c r="L309" s="763"/>
      <c r="M309" s="763"/>
      <c r="N309" s="649"/>
      <c r="P309" s="649"/>
    </row>
    <row r="310" spans="1:17" ht="15.75" thickTop="1" x14ac:dyDescent="0.2">
      <c r="A310" s="768"/>
      <c r="B310" s="768"/>
      <c r="C310" s="768"/>
      <c r="D310" s="768"/>
      <c r="E310" s="768"/>
      <c r="F310" s="768"/>
      <c r="G310" s="768"/>
      <c r="H310" s="768"/>
      <c r="I310" s="768"/>
      <c r="J310" s="768"/>
      <c r="K310" s="768"/>
      <c r="L310" s="768"/>
      <c r="M310" s="768"/>
      <c r="N310" s="768"/>
      <c r="O310" s="768"/>
      <c r="P310" s="768"/>
      <c r="Q310" s="768"/>
    </row>
    <row r="311" spans="1:17" ht="18" x14ac:dyDescent="0.25">
      <c r="A311" s="664" t="s">
        <v>3044</v>
      </c>
      <c r="B311" s="647"/>
      <c r="C311" s="596"/>
      <c r="D311" s="647"/>
      <c r="E311" s="647"/>
      <c r="F311" s="647"/>
      <c r="G311" s="665"/>
      <c r="H311" s="665"/>
      <c r="I311" s="647"/>
      <c r="J311" s="647"/>
      <c r="K311" s="647"/>
      <c r="L311" s="647"/>
      <c r="M311" s="647"/>
      <c r="N311" s="647"/>
      <c r="O311" s="562"/>
      <c r="P311" s="647"/>
      <c r="Q311" s="562"/>
    </row>
    <row r="312" spans="1:17" ht="18" x14ac:dyDescent="0.25">
      <c r="A312" s="427"/>
      <c r="B312" s="497"/>
      <c r="C312" s="703"/>
      <c r="D312" s="497"/>
      <c r="E312" s="497"/>
      <c r="F312" s="497"/>
      <c r="G312" s="704"/>
      <c r="H312" s="704"/>
      <c r="I312" s="497"/>
      <c r="J312" s="497"/>
      <c r="K312" s="497"/>
      <c r="L312" s="497"/>
      <c r="M312" s="497"/>
      <c r="N312" s="497"/>
      <c r="P312" s="497"/>
    </row>
    <row r="313" spans="1:17" ht="18" x14ac:dyDescent="0.25">
      <c r="A313" s="427"/>
      <c r="B313" s="497"/>
      <c r="C313" s="703"/>
      <c r="D313" s="497"/>
      <c r="E313" s="497"/>
      <c r="F313" s="497"/>
      <c r="G313" s="704"/>
      <c r="H313" s="704"/>
      <c r="I313" s="497"/>
      <c r="J313" s="497"/>
      <c r="K313" s="497"/>
      <c r="L313" s="497"/>
      <c r="M313" s="497"/>
      <c r="N313" s="497"/>
      <c r="P313" s="497"/>
    </row>
    <row r="314" spans="1:17" s="509" customFormat="1" ht="25.15" customHeight="1" x14ac:dyDescent="0.25">
      <c r="A314" s="533" t="s">
        <v>2771</v>
      </c>
      <c r="B314" s="705"/>
      <c r="C314" s="706"/>
      <c r="D314" s="705"/>
      <c r="E314" s="705"/>
      <c r="F314" s="705"/>
      <c r="G314" s="707" t="s">
        <v>641</v>
      </c>
      <c r="H314" s="708"/>
      <c r="I314" s="769" t="s">
        <v>2944</v>
      </c>
      <c r="J314" s="769"/>
      <c r="K314" s="709" t="s">
        <v>3015</v>
      </c>
      <c r="L314" s="705"/>
      <c r="M314" s="710" t="s">
        <v>2944</v>
      </c>
      <c r="N314" s="711"/>
      <c r="Q314" s="509" t="s">
        <v>3045</v>
      </c>
    </row>
    <row r="315" spans="1:17" s="470" customFormat="1" ht="18" x14ac:dyDescent="0.25">
      <c r="A315" s="445" t="s">
        <v>2773</v>
      </c>
      <c r="B315" s="499"/>
      <c r="C315" s="585"/>
      <c r="D315" s="499"/>
      <c r="E315" s="499"/>
      <c r="F315" s="499"/>
      <c r="G315" s="585">
        <v>106408</v>
      </c>
      <c r="H315" s="652"/>
      <c r="I315" s="571">
        <v>74.871412388035552</v>
      </c>
      <c r="J315" s="499"/>
      <c r="K315" s="652">
        <v>30617691715.080173</v>
      </c>
      <c r="L315" s="499"/>
      <c r="M315" s="571">
        <v>68.148588133444449</v>
      </c>
      <c r="N315" s="499"/>
      <c r="P315" s="499"/>
    </row>
    <row r="316" spans="1:17" s="470" customFormat="1" ht="18" x14ac:dyDescent="0.25">
      <c r="A316" s="501" t="s">
        <v>3046</v>
      </c>
      <c r="B316" s="673"/>
      <c r="C316" s="585"/>
      <c r="D316" s="673"/>
      <c r="E316" s="499"/>
      <c r="F316" s="673"/>
      <c r="G316" s="585">
        <v>35713</v>
      </c>
      <c r="H316" s="585"/>
      <c r="I316" s="571">
        <v>25.128587611964452</v>
      </c>
      <c r="J316" s="673"/>
      <c r="K316" s="652">
        <v>14310152798.459929</v>
      </c>
      <c r="L316" s="673"/>
      <c r="M316" s="571">
        <v>31.851411865531919</v>
      </c>
      <c r="N316" s="673"/>
      <c r="P316" s="673"/>
    </row>
    <row r="317" spans="1:17" s="470" customFormat="1" ht="21" thickBot="1" x14ac:dyDescent="0.45">
      <c r="A317" s="569" t="s">
        <v>3020</v>
      </c>
      <c r="B317" s="701"/>
      <c r="C317" s="674"/>
      <c r="D317" s="701"/>
      <c r="E317" s="499"/>
      <c r="F317" s="701"/>
      <c r="G317" s="675">
        <v>142121</v>
      </c>
      <c r="H317" s="589"/>
      <c r="I317" s="677">
        <v>100</v>
      </c>
      <c r="J317" s="701"/>
      <c r="K317" s="678">
        <v>44927844514</v>
      </c>
      <c r="L317" s="701"/>
      <c r="M317" s="677">
        <v>99.999999998976364</v>
      </c>
      <c r="N317" s="701"/>
      <c r="P317" s="701"/>
    </row>
    <row r="318" spans="1:17" ht="18.75" thickTop="1" x14ac:dyDescent="0.25">
      <c r="A318" s="427"/>
      <c r="B318" s="497"/>
      <c r="C318" s="479"/>
      <c r="D318" s="497"/>
      <c r="E318" s="497"/>
      <c r="F318" s="497"/>
      <c r="G318" s="497"/>
      <c r="H318" s="479"/>
      <c r="I318" s="497"/>
      <c r="J318" s="497"/>
      <c r="K318" s="497"/>
      <c r="L318" s="497"/>
      <c r="M318" s="497"/>
      <c r="N318" s="497"/>
      <c r="P318" s="497"/>
    </row>
    <row r="319" spans="1:17" ht="18" x14ac:dyDescent="0.25">
      <c r="A319" s="416" t="s">
        <v>3047</v>
      </c>
      <c r="B319" s="647"/>
      <c r="C319" s="596"/>
      <c r="D319" s="647"/>
      <c r="E319" s="647"/>
      <c r="F319" s="647"/>
      <c r="G319" s="665"/>
      <c r="H319" s="665"/>
      <c r="I319" s="647"/>
      <c r="J319" s="647"/>
      <c r="K319" s="647"/>
      <c r="L319" s="647"/>
      <c r="M319" s="647"/>
      <c r="N319" s="647"/>
      <c r="O319" s="562"/>
      <c r="P319" s="647"/>
      <c r="Q319" s="562"/>
    </row>
    <row r="320" spans="1:17" ht="6" customHeight="1" x14ac:dyDescent="0.25">
      <c r="A320" s="427"/>
      <c r="B320" s="497"/>
      <c r="C320" s="479"/>
      <c r="D320" s="497"/>
      <c r="E320" s="497"/>
      <c r="F320" s="497"/>
      <c r="G320" s="479"/>
      <c r="H320" s="479"/>
      <c r="I320" s="497"/>
      <c r="J320" s="497"/>
      <c r="K320" s="497"/>
      <c r="L320" s="497"/>
      <c r="M320" s="497"/>
      <c r="N320" s="497"/>
      <c r="P320" s="497"/>
    </row>
    <row r="321" spans="1:17" ht="27.6" customHeight="1" x14ac:dyDescent="0.25">
      <c r="A321" s="533" t="s">
        <v>3048</v>
      </c>
      <c r="B321" s="497"/>
      <c r="C321" s="666"/>
      <c r="D321" s="497"/>
      <c r="E321" s="497"/>
      <c r="F321" s="497"/>
      <c r="G321" s="668" t="s">
        <v>641</v>
      </c>
      <c r="H321" s="649"/>
      <c r="I321" s="668" t="s">
        <v>2944</v>
      </c>
      <c r="J321" s="497"/>
      <c r="K321" s="669" t="s">
        <v>3015</v>
      </c>
      <c r="L321" s="497"/>
      <c r="M321" s="668" t="s">
        <v>2944</v>
      </c>
      <c r="N321" s="497"/>
      <c r="P321" s="497"/>
    </row>
    <row r="322" spans="1:17" s="470" customFormat="1" ht="18" x14ac:dyDescent="0.25">
      <c r="A322" s="445" t="s">
        <v>3049</v>
      </c>
      <c r="B322" s="499"/>
      <c r="C322" s="585"/>
      <c r="D322" s="499"/>
      <c r="E322" s="499"/>
      <c r="F322" s="499"/>
      <c r="G322" s="585">
        <v>142121</v>
      </c>
      <c r="H322" s="446"/>
      <c r="I322" s="571">
        <v>100</v>
      </c>
      <c r="J322" s="499"/>
      <c r="K322" s="652">
        <v>44927844513.540039</v>
      </c>
      <c r="L322" s="499"/>
      <c r="M322" s="571">
        <v>99.999999998976222</v>
      </c>
      <c r="N322" s="499"/>
      <c r="P322" s="499"/>
    </row>
    <row r="323" spans="1:17" s="470" customFormat="1" ht="21" thickBot="1" x14ac:dyDescent="0.45">
      <c r="A323" s="569" t="s">
        <v>3020</v>
      </c>
      <c r="B323" s="701"/>
      <c r="C323" s="674"/>
      <c r="D323" s="701"/>
      <c r="E323" s="499"/>
      <c r="F323" s="701"/>
      <c r="G323" s="675">
        <v>142121</v>
      </c>
      <c r="H323" s="446"/>
      <c r="I323" s="677">
        <v>100</v>
      </c>
      <c r="J323" s="701"/>
      <c r="K323" s="678">
        <v>44927844514</v>
      </c>
      <c r="L323" s="701"/>
      <c r="M323" s="677">
        <v>99.999999998976222</v>
      </c>
      <c r="N323" s="701"/>
      <c r="P323" s="701"/>
    </row>
    <row r="324" spans="1:17" ht="18.75" thickTop="1" x14ac:dyDescent="0.25">
      <c r="A324" s="427"/>
      <c r="B324" s="497"/>
      <c r="C324" s="479"/>
      <c r="D324" s="497"/>
      <c r="E324" s="497"/>
      <c r="F324" s="497"/>
      <c r="G324" s="479"/>
      <c r="H324" s="479"/>
      <c r="I324" s="497"/>
      <c r="J324" s="497"/>
      <c r="K324" s="497"/>
      <c r="L324" s="497"/>
      <c r="M324" s="497"/>
      <c r="N324" s="497"/>
      <c r="P324" s="497"/>
    </row>
    <row r="325" spans="1:17" ht="18" x14ac:dyDescent="0.25">
      <c r="A325" s="416" t="s">
        <v>3050</v>
      </c>
      <c r="B325" s="647"/>
      <c r="C325" s="648"/>
      <c r="D325" s="647"/>
      <c r="E325" s="647"/>
      <c r="F325" s="647"/>
      <c r="G325" s="648"/>
      <c r="H325" s="648"/>
      <c r="I325" s="647"/>
      <c r="J325" s="647"/>
      <c r="K325" s="647"/>
      <c r="L325" s="647"/>
      <c r="M325" s="647"/>
      <c r="N325" s="647"/>
      <c r="O325" s="562"/>
      <c r="P325" s="647"/>
      <c r="Q325" s="562"/>
    </row>
    <row r="326" spans="1:17" ht="18" x14ac:dyDescent="0.25">
      <c r="A326" s="427"/>
      <c r="B326" s="497"/>
      <c r="C326" s="479"/>
      <c r="D326" s="497"/>
      <c r="E326" s="497"/>
      <c r="F326" s="497"/>
      <c r="G326" s="479"/>
      <c r="H326" s="479"/>
      <c r="I326" s="497"/>
      <c r="J326" s="497"/>
      <c r="K326" s="497"/>
      <c r="L326" s="497"/>
      <c r="M326" s="497"/>
      <c r="N326" s="497"/>
      <c r="P326" s="497"/>
    </row>
    <row r="327" spans="1:17" s="509" customFormat="1" ht="18" x14ac:dyDescent="0.25">
      <c r="A327" s="533" t="s">
        <v>3051</v>
      </c>
      <c r="B327" s="705"/>
      <c r="C327" s="706"/>
      <c r="D327" s="705"/>
      <c r="E327" s="705"/>
      <c r="F327" s="705"/>
      <c r="G327" s="707" t="s">
        <v>641</v>
      </c>
      <c r="H327" s="708"/>
      <c r="I327" s="709" t="s">
        <v>2944</v>
      </c>
      <c r="J327" s="705"/>
      <c r="K327" s="709" t="s">
        <v>3015</v>
      </c>
      <c r="L327" s="705"/>
      <c r="M327" s="710" t="s">
        <v>2944</v>
      </c>
      <c r="N327" s="705"/>
      <c r="P327" s="705"/>
    </row>
    <row r="328" spans="1:17" s="470" customFormat="1" ht="18" x14ac:dyDescent="0.25">
      <c r="A328" s="501" t="s">
        <v>3052</v>
      </c>
      <c r="B328" s="499"/>
      <c r="C328" s="585"/>
      <c r="D328" s="499"/>
      <c r="E328" s="499"/>
      <c r="F328" s="499"/>
      <c r="G328" s="585">
        <v>108471</v>
      </c>
      <c r="H328" s="652"/>
      <c r="I328" s="571">
        <v>76.322992379732767</v>
      </c>
      <c r="J328" s="499"/>
      <c r="K328" s="652">
        <v>35110828005.52005</v>
      </c>
      <c r="L328" s="499"/>
      <c r="M328" s="571">
        <v>78.149371253675753</v>
      </c>
      <c r="N328" s="499"/>
      <c r="P328" s="499"/>
    </row>
    <row r="329" spans="1:17" s="470" customFormat="1" ht="18" x14ac:dyDescent="0.25">
      <c r="A329" s="501" t="s">
        <v>3053</v>
      </c>
      <c r="B329" s="673"/>
      <c r="C329" s="585"/>
      <c r="D329" s="673"/>
      <c r="E329" s="499"/>
      <c r="F329" s="673"/>
      <c r="G329" s="585">
        <v>33650</v>
      </c>
      <c r="H329" s="585"/>
      <c r="I329" s="571">
        <v>23.677007620267236</v>
      </c>
      <c r="J329" s="673"/>
      <c r="K329" s="652">
        <v>9817016508.0199909</v>
      </c>
      <c r="L329" s="673"/>
      <c r="M329" s="571">
        <v>21.850628745300487</v>
      </c>
      <c r="N329" s="673"/>
      <c r="P329" s="673"/>
    </row>
    <row r="330" spans="1:17" s="470" customFormat="1" ht="21" thickBot="1" x14ac:dyDescent="0.45">
      <c r="A330" s="569" t="s">
        <v>3020</v>
      </c>
      <c r="B330" s="701"/>
      <c r="C330" s="674"/>
      <c r="D330" s="701"/>
      <c r="E330" s="499"/>
      <c r="F330" s="701"/>
      <c r="G330" s="675">
        <v>142121</v>
      </c>
      <c r="H330" s="589"/>
      <c r="I330" s="677">
        <v>100</v>
      </c>
      <c r="J330" s="701"/>
      <c r="K330" s="678">
        <v>44927844514</v>
      </c>
      <c r="L330" s="701"/>
      <c r="M330" s="677">
        <v>99.999999998976236</v>
      </c>
      <c r="N330" s="701"/>
      <c r="P330" s="701"/>
    </row>
    <row r="331" spans="1:17" ht="18.75" thickTop="1" x14ac:dyDescent="0.25">
      <c r="A331" s="427"/>
      <c r="B331" s="497"/>
      <c r="C331" s="479"/>
      <c r="D331" s="497"/>
      <c r="E331" s="497"/>
      <c r="F331" s="497"/>
      <c r="G331" s="479"/>
      <c r="H331" s="479"/>
      <c r="I331" s="497"/>
      <c r="J331" s="497"/>
      <c r="K331" s="497"/>
      <c r="L331" s="497"/>
      <c r="M331" s="497"/>
      <c r="N331" s="497"/>
      <c r="P331" s="497"/>
    </row>
    <row r="332" spans="1:17" ht="18" x14ac:dyDescent="0.25">
      <c r="A332" s="416" t="s">
        <v>3054</v>
      </c>
      <c r="B332" s="647"/>
      <c r="C332" s="596"/>
      <c r="D332" s="647"/>
      <c r="E332" s="647"/>
      <c r="F332" s="647"/>
      <c r="G332" s="665"/>
      <c r="H332" s="665"/>
      <c r="I332" s="647"/>
      <c r="J332" s="647"/>
      <c r="K332" s="647"/>
      <c r="L332" s="647"/>
      <c r="M332" s="647"/>
      <c r="N332" s="647"/>
      <c r="O332" s="562"/>
      <c r="P332" s="647"/>
      <c r="Q332" s="562"/>
    </row>
    <row r="333" spans="1:17" ht="18" x14ac:dyDescent="0.25">
      <c r="A333" s="427"/>
      <c r="B333" s="497"/>
      <c r="C333" s="703"/>
      <c r="D333" s="497"/>
      <c r="E333" s="497"/>
      <c r="F333" s="497"/>
      <c r="G333" s="704"/>
      <c r="H333" s="704"/>
      <c r="I333" s="497"/>
      <c r="J333" s="497"/>
      <c r="K333" s="497"/>
      <c r="L333" s="497"/>
      <c r="M333" s="497"/>
      <c r="N333" s="497"/>
      <c r="P333" s="497"/>
    </row>
    <row r="334" spans="1:17" s="509" customFormat="1" ht="18" x14ac:dyDescent="0.25">
      <c r="A334" s="533" t="s">
        <v>3055</v>
      </c>
      <c r="B334" s="705"/>
      <c r="C334" s="706"/>
      <c r="D334" s="705"/>
      <c r="E334" s="705"/>
      <c r="F334" s="705"/>
      <c r="G334" s="707" t="s">
        <v>641</v>
      </c>
      <c r="H334" s="706"/>
      <c r="I334" s="709" t="s">
        <v>2944</v>
      </c>
      <c r="J334" s="705"/>
      <c r="K334" s="710" t="s">
        <v>3015</v>
      </c>
      <c r="L334" s="705"/>
      <c r="M334" s="710" t="s">
        <v>2944</v>
      </c>
      <c r="N334" s="705"/>
      <c r="P334" s="705"/>
    </row>
    <row r="335" spans="1:17" s="470" customFormat="1" ht="18" x14ac:dyDescent="0.25">
      <c r="A335" s="501" t="s">
        <v>3056</v>
      </c>
      <c r="B335" s="499"/>
      <c r="C335" s="585"/>
      <c r="D335" s="499"/>
      <c r="E335" s="499"/>
      <c r="F335" s="499"/>
      <c r="G335" s="585">
        <v>1</v>
      </c>
      <c r="H335" s="585"/>
      <c r="I335" s="571">
        <v>7.0362578366321661E-4</v>
      </c>
      <c r="J335" s="499"/>
      <c r="K335" s="652">
        <v>331271.09000000003</v>
      </c>
      <c r="L335" s="499"/>
      <c r="M335" s="571">
        <v>7.3734026990048983E-4</v>
      </c>
      <c r="N335" s="499"/>
      <c r="P335" s="499"/>
    </row>
    <row r="336" spans="1:17" s="470" customFormat="1" ht="18" x14ac:dyDescent="0.25">
      <c r="A336" s="501" t="s">
        <v>3057</v>
      </c>
      <c r="B336" s="499"/>
      <c r="C336" s="585"/>
      <c r="D336" s="499"/>
      <c r="E336" s="499"/>
      <c r="F336" s="499"/>
      <c r="G336" s="585">
        <v>102406</v>
      </c>
      <c r="H336" s="585"/>
      <c r="I336" s="571">
        <v>72.055502001815356</v>
      </c>
      <c r="J336" s="499"/>
      <c r="K336" s="712">
        <v>29802176514.22007</v>
      </c>
      <c r="L336" s="499"/>
      <c r="M336" s="571">
        <v>66.333421593224642</v>
      </c>
      <c r="N336" s="499"/>
      <c r="P336" s="499"/>
    </row>
    <row r="337" spans="1:17" s="470" customFormat="1" ht="18" x14ac:dyDescent="0.25">
      <c r="A337" s="501" t="s">
        <v>3058</v>
      </c>
      <c r="B337" s="499"/>
      <c r="C337" s="585"/>
      <c r="D337" s="499"/>
      <c r="E337" s="499"/>
      <c r="F337" s="499"/>
      <c r="G337" s="585">
        <v>18168</v>
      </c>
      <c r="H337" s="585"/>
      <c r="I337" s="571">
        <v>12.783473237593318</v>
      </c>
      <c r="J337" s="499"/>
      <c r="K337" s="712">
        <v>7486034572.719964</v>
      </c>
      <c r="L337" s="499"/>
      <c r="M337" s="571">
        <v>16.662349715858802</v>
      </c>
      <c r="N337" s="499"/>
      <c r="P337" s="499"/>
    </row>
    <row r="338" spans="1:17" s="470" customFormat="1" ht="18" x14ac:dyDescent="0.25">
      <c r="A338" s="501" t="s">
        <v>3059</v>
      </c>
      <c r="B338" s="499"/>
      <c r="C338" s="585"/>
      <c r="D338" s="499"/>
      <c r="E338" s="499"/>
      <c r="F338" s="499"/>
      <c r="G338" s="585">
        <v>16992</v>
      </c>
      <c r="H338" s="585"/>
      <c r="I338" s="571">
        <v>11.956009316005375</v>
      </c>
      <c r="J338" s="499"/>
      <c r="K338" s="712">
        <v>6342033491.4900179</v>
      </c>
      <c r="L338" s="499"/>
      <c r="M338" s="571">
        <v>14.116042200764319</v>
      </c>
      <c r="N338" s="499"/>
      <c r="P338" s="499"/>
    </row>
    <row r="339" spans="1:17" s="470" customFormat="1" ht="18" x14ac:dyDescent="0.25">
      <c r="A339" s="501" t="s">
        <v>3060</v>
      </c>
      <c r="B339" s="499"/>
      <c r="C339" s="585"/>
      <c r="D339" s="499"/>
      <c r="E339" s="499"/>
      <c r="F339" s="499"/>
      <c r="G339" s="585">
        <v>3574</v>
      </c>
      <c r="H339" s="585"/>
      <c r="I339" s="571">
        <v>2.5147585508123358</v>
      </c>
      <c r="J339" s="499"/>
      <c r="K339" s="712">
        <v>1086324576.839999</v>
      </c>
      <c r="L339" s="499"/>
      <c r="M339" s="571">
        <v>2.4179316604015768</v>
      </c>
      <c r="N339" s="499"/>
      <c r="P339" s="499"/>
    </row>
    <row r="340" spans="1:17" s="470" customFormat="1" ht="18" x14ac:dyDescent="0.25">
      <c r="A340" s="501" t="s">
        <v>3061</v>
      </c>
      <c r="B340" s="499"/>
      <c r="C340" s="585"/>
      <c r="D340" s="499"/>
      <c r="E340" s="499"/>
      <c r="F340" s="499"/>
      <c r="G340" s="585">
        <v>105</v>
      </c>
      <c r="H340" s="585"/>
      <c r="I340" s="571">
        <v>7.3880707284637734E-2</v>
      </c>
      <c r="J340" s="499"/>
      <c r="K340" s="712">
        <v>32584701.810000002</v>
      </c>
      <c r="L340" s="499"/>
      <c r="M340" s="571">
        <v>7.2526741851250534E-2</v>
      </c>
      <c r="N340" s="499"/>
      <c r="P340" s="499"/>
    </row>
    <row r="341" spans="1:17" s="470" customFormat="1" ht="18" x14ac:dyDescent="0.25">
      <c r="A341" s="501" t="s">
        <v>3062</v>
      </c>
      <c r="B341" s="499"/>
      <c r="C341" s="585"/>
      <c r="D341" s="499"/>
      <c r="E341" s="499"/>
      <c r="F341" s="499"/>
      <c r="G341" s="585">
        <v>10</v>
      </c>
      <c r="H341" s="585"/>
      <c r="I341" s="571">
        <v>7.0362578366321661E-3</v>
      </c>
      <c r="J341" s="499"/>
      <c r="K341" s="712">
        <v>2125207.38</v>
      </c>
      <c r="L341" s="499"/>
      <c r="M341" s="571">
        <v>4.7302678394414458E-3</v>
      </c>
      <c r="N341" s="499"/>
      <c r="P341" s="499"/>
    </row>
    <row r="342" spans="1:17" s="470" customFormat="1" ht="18" x14ac:dyDescent="0.25">
      <c r="A342" s="501" t="s">
        <v>3063</v>
      </c>
      <c r="B342" s="499"/>
      <c r="C342" s="585"/>
      <c r="D342" s="499"/>
      <c r="E342" s="499"/>
      <c r="F342" s="499"/>
      <c r="G342" s="585">
        <v>59</v>
      </c>
      <c r="H342" s="585"/>
      <c r="I342" s="571">
        <v>4.1513921236129778E-2</v>
      </c>
      <c r="J342" s="499"/>
      <c r="K342" s="712">
        <v>12625061.439999998</v>
      </c>
      <c r="L342" s="499"/>
      <c r="M342" s="571">
        <v>2.8100750384465682E-2</v>
      </c>
      <c r="N342" s="499"/>
      <c r="P342" s="499"/>
    </row>
    <row r="343" spans="1:17" s="470" customFormat="1" ht="18" x14ac:dyDescent="0.25">
      <c r="A343" s="501" t="s">
        <v>3064</v>
      </c>
      <c r="B343" s="499"/>
      <c r="C343" s="585"/>
      <c r="D343" s="499"/>
      <c r="E343" s="499"/>
      <c r="F343" s="499"/>
      <c r="G343" s="585">
        <v>805</v>
      </c>
      <c r="H343" s="585"/>
      <c r="I343" s="571">
        <v>0.56641875584888934</v>
      </c>
      <c r="J343" s="499"/>
      <c r="K343" s="712">
        <v>162763924.55999997</v>
      </c>
      <c r="L343" s="499"/>
      <c r="M343" s="571">
        <v>0.36227850750614349</v>
      </c>
      <c r="N343" s="499"/>
      <c r="P343" s="499"/>
    </row>
    <row r="344" spans="1:17" s="470" customFormat="1" ht="18" x14ac:dyDescent="0.25">
      <c r="A344" s="501" t="s">
        <v>3065</v>
      </c>
      <c r="B344" s="499"/>
      <c r="C344" s="585"/>
      <c r="D344" s="499"/>
      <c r="E344" s="499"/>
      <c r="F344" s="499"/>
      <c r="G344" s="585">
        <v>0</v>
      </c>
      <c r="H344" s="585"/>
      <c r="I344" s="571">
        <v>0</v>
      </c>
      <c r="J344" s="499"/>
      <c r="K344" s="712">
        <v>0</v>
      </c>
      <c r="L344" s="499"/>
      <c r="M344" s="571">
        <v>0</v>
      </c>
      <c r="N344" s="499"/>
      <c r="P344" s="499"/>
    </row>
    <row r="345" spans="1:17" s="470" customFormat="1" ht="18" x14ac:dyDescent="0.25">
      <c r="A345" s="501" t="s">
        <v>3066</v>
      </c>
      <c r="B345" s="499"/>
      <c r="C345" s="585"/>
      <c r="D345" s="499"/>
      <c r="E345" s="499"/>
      <c r="F345" s="499"/>
      <c r="G345" s="585">
        <v>1</v>
      </c>
      <c r="H345" s="585"/>
      <c r="I345" s="571">
        <v>7.0362578366321661E-4</v>
      </c>
      <c r="J345" s="499"/>
      <c r="K345" s="712">
        <v>845191.99</v>
      </c>
      <c r="L345" s="499"/>
      <c r="M345" s="571">
        <v>1.8812208757013238E-3</v>
      </c>
      <c r="N345" s="499"/>
      <c r="P345" s="499"/>
    </row>
    <row r="346" spans="1:17" s="470" customFormat="1" ht="18.75" thickBot="1" x14ac:dyDescent="0.3">
      <c r="A346" s="569" t="s">
        <v>3020</v>
      </c>
      <c r="B346" s="673"/>
      <c r="C346" s="674"/>
      <c r="D346" s="673"/>
      <c r="E346" s="499"/>
      <c r="F346" s="673"/>
      <c r="G346" s="675">
        <v>142121</v>
      </c>
      <c r="H346" s="589"/>
      <c r="I346" s="677">
        <v>99.999999999999986</v>
      </c>
      <c r="J346" s="673"/>
      <c r="K346" s="713">
        <v>44927844514</v>
      </c>
      <c r="L346" s="673"/>
      <c r="M346" s="677">
        <v>99.999999998976264</v>
      </c>
      <c r="N346" s="673"/>
      <c r="P346" s="673"/>
    </row>
    <row r="347" spans="1:17" ht="21" thickTop="1" x14ac:dyDescent="0.4">
      <c r="A347" s="427"/>
      <c r="B347" s="714"/>
      <c r="C347" s="479"/>
      <c r="D347" s="714"/>
      <c r="E347" s="497"/>
      <c r="F347" s="714"/>
      <c r="G347" s="479"/>
      <c r="H347" s="479"/>
      <c r="I347" s="497"/>
      <c r="J347" s="714"/>
      <c r="K347" s="497"/>
      <c r="L347" s="714"/>
      <c r="M347" s="497"/>
      <c r="N347" s="714"/>
      <c r="P347" s="714"/>
    </row>
    <row r="348" spans="1:17" ht="21" x14ac:dyDescent="0.25">
      <c r="A348" s="416" t="s">
        <v>3067</v>
      </c>
      <c r="B348" s="647"/>
      <c r="C348" s="596"/>
      <c r="D348" s="647"/>
      <c r="E348" s="647"/>
      <c r="F348" s="647"/>
      <c r="G348" s="665"/>
      <c r="H348" s="665"/>
      <c r="I348" s="647"/>
      <c r="J348" s="647"/>
      <c r="K348" s="647"/>
      <c r="L348" s="647"/>
      <c r="M348" s="647"/>
      <c r="N348" s="647"/>
      <c r="O348" s="562"/>
      <c r="P348" s="647"/>
      <c r="Q348" s="562"/>
    </row>
    <row r="349" spans="1:17" ht="18" x14ac:dyDescent="0.25">
      <c r="A349" s="427"/>
      <c r="B349" s="649"/>
      <c r="C349" s="703"/>
      <c r="D349" s="649"/>
      <c r="E349" s="497"/>
      <c r="F349" s="649"/>
      <c r="G349" s="704"/>
      <c r="H349" s="704"/>
      <c r="I349" s="497"/>
      <c r="J349" s="649"/>
      <c r="K349" s="497"/>
      <c r="L349" s="649"/>
      <c r="M349" s="497"/>
      <c r="N349" s="649"/>
      <c r="P349" s="649"/>
    </row>
    <row r="350" spans="1:17" ht="25.15" customHeight="1" x14ac:dyDescent="0.25">
      <c r="A350" s="533" t="s">
        <v>3068</v>
      </c>
      <c r="B350" s="497"/>
      <c r="C350" s="666"/>
      <c r="D350" s="497"/>
      <c r="E350" s="497"/>
      <c r="F350" s="497"/>
      <c r="G350" s="667" t="s">
        <v>641</v>
      </c>
      <c r="H350" s="649"/>
      <c r="I350" s="668" t="s">
        <v>2944</v>
      </c>
      <c r="J350" s="497"/>
      <c r="K350" s="669" t="s">
        <v>3015</v>
      </c>
      <c r="L350" s="497"/>
      <c r="M350" s="668" t="s">
        <v>2944</v>
      </c>
      <c r="N350" s="497"/>
      <c r="P350" s="497"/>
    </row>
    <row r="351" spans="1:17" s="470" customFormat="1" ht="18" x14ac:dyDescent="0.25">
      <c r="A351" s="501" t="s">
        <v>3069</v>
      </c>
      <c r="B351" s="499"/>
      <c r="C351" s="585"/>
      <c r="D351" s="499"/>
      <c r="E351" s="499"/>
      <c r="F351" s="499"/>
      <c r="G351" s="585">
        <v>21394</v>
      </c>
      <c r="H351" s="652"/>
      <c r="I351" s="571">
        <v>15.053370015690856</v>
      </c>
      <c r="J351" s="499"/>
      <c r="K351" s="652">
        <v>2752906588.9700027</v>
      </c>
      <c r="L351" s="499"/>
      <c r="M351" s="571">
        <v>6.1273952016820381</v>
      </c>
      <c r="N351" s="499"/>
      <c r="P351" s="499"/>
    </row>
    <row r="352" spans="1:17" s="470" customFormat="1" ht="18" x14ac:dyDescent="0.25">
      <c r="A352" s="501" t="s">
        <v>3070</v>
      </c>
      <c r="B352" s="499"/>
      <c r="C352" s="585"/>
      <c r="D352" s="499"/>
      <c r="E352" s="499"/>
      <c r="F352" s="499"/>
      <c r="G352" s="585">
        <v>11028</v>
      </c>
      <c r="H352" s="652"/>
      <c r="I352" s="571">
        <v>7.7595851422379525</v>
      </c>
      <c r="J352" s="499"/>
      <c r="K352" s="652">
        <v>2631903339.8699913</v>
      </c>
      <c r="L352" s="499"/>
      <c r="M352" s="571">
        <v>5.8580672372338309</v>
      </c>
      <c r="N352" s="499"/>
      <c r="P352" s="499"/>
    </row>
    <row r="353" spans="1:16" s="470" customFormat="1" ht="18" x14ac:dyDescent="0.25">
      <c r="A353" s="501" t="s">
        <v>3071</v>
      </c>
      <c r="B353" s="499"/>
      <c r="C353" s="585"/>
      <c r="D353" s="499"/>
      <c r="E353" s="499"/>
      <c r="F353" s="499"/>
      <c r="G353" s="585">
        <v>12848</v>
      </c>
      <c r="H353" s="652"/>
      <c r="I353" s="571">
        <v>9.0401840685050061</v>
      </c>
      <c r="J353" s="499"/>
      <c r="K353" s="652">
        <v>3301923040.7800088</v>
      </c>
      <c r="L353" s="499"/>
      <c r="M353" s="571">
        <v>7.3493911771153275</v>
      </c>
      <c r="N353" s="499"/>
      <c r="P353" s="499"/>
    </row>
    <row r="354" spans="1:16" s="470" customFormat="1" ht="18" x14ac:dyDescent="0.25">
      <c r="A354" s="501" t="s">
        <v>3072</v>
      </c>
      <c r="B354" s="499"/>
      <c r="C354" s="585"/>
      <c r="D354" s="499"/>
      <c r="E354" s="499"/>
      <c r="F354" s="499"/>
      <c r="G354" s="585">
        <v>12513</v>
      </c>
      <c r="H354" s="652"/>
      <c r="I354" s="571">
        <v>8.8044694309778286</v>
      </c>
      <c r="J354" s="499"/>
      <c r="K354" s="652">
        <v>3553238725.6100078</v>
      </c>
      <c r="L354" s="499"/>
      <c r="M354" s="571">
        <v>7.9087674114941802</v>
      </c>
      <c r="N354" s="499"/>
      <c r="P354" s="499"/>
    </row>
    <row r="355" spans="1:16" s="470" customFormat="1" ht="18" x14ac:dyDescent="0.25">
      <c r="A355" s="501" t="s">
        <v>3073</v>
      </c>
      <c r="B355" s="499"/>
      <c r="C355" s="585"/>
      <c r="D355" s="499"/>
      <c r="E355" s="499"/>
      <c r="F355" s="499"/>
      <c r="G355" s="585">
        <v>12569</v>
      </c>
      <c r="H355" s="652"/>
      <c r="I355" s="571">
        <v>8.8438724748629678</v>
      </c>
      <c r="J355" s="499"/>
      <c r="K355" s="652">
        <v>3954392038.5899978</v>
      </c>
      <c r="L355" s="499"/>
      <c r="M355" s="571">
        <v>8.8016509168557295</v>
      </c>
      <c r="N355" s="499"/>
      <c r="P355" s="499"/>
    </row>
    <row r="356" spans="1:16" s="470" customFormat="1" ht="18" x14ac:dyDescent="0.25">
      <c r="A356" s="501" t="s">
        <v>3074</v>
      </c>
      <c r="B356" s="499"/>
      <c r="C356" s="585"/>
      <c r="D356" s="499"/>
      <c r="E356" s="499"/>
      <c r="F356" s="499"/>
      <c r="G356" s="585">
        <v>12957</v>
      </c>
      <c r="H356" s="652"/>
      <c r="I356" s="571">
        <v>9.1168792789242978</v>
      </c>
      <c r="J356" s="499"/>
      <c r="K356" s="652">
        <v>4455903582.9699907</v>
      </c>
      <c r="L356" s="499"/>
      <c r="M356" s="571">
        <v>9.9179108883834459</v>
      </c>
      <c r="N356" s="499"/>
      <c r="P356" s="499"/>
    </row>
    <row r="357" spans="1:16" s="470" customFormat="1" ht="18" x14ac:dyDescent="0.25">
      <c r="A357" s="501" t="s">
        <v>3075</v>
      </c>
      <c r="B357" s="499"/>
      <c r="C357" s="585"/>
      <c r="D357" s="499"/>
      <c r="E357" s="499"/>
      <c r="F357" s="499"/>
      <c r="G357" s="585">
        <v>14613</v>
      </c>
      <c r="H357" s="652"/>
      <c r="I357" s="571">
        <v>10.282083576670583</v>
      </c>
      <c r="J357" s="499"/>
      <c r="K357" s="652">
        <v>5384597892.1500072</v>
      </c>
      <c r="L357" s="499"/>
      <c r="M357" s="571">
        <v>11.984990489521723</v>
      </c>
      <c r="N357" s="499"/>
      <c r="P357" s="499"/>
    </row>
    <row r="358" spans="1:16" s="470" customFormat="1" ht="18" x14ac:dyDescent="0.25">
      <c r="A358" s="501" t="s">
        <v>3076</v>
      </c>
      <c r="B358" s="499"/>
      <c r="C358" s="585"/>
      <c r="D358" s="499"/>
      <c r="E358" s="499"/>
      <c r="F358" s="499"/>
      <c r="G358" s="585">
        <v>13464</v>
      </c>
      <c r="H358" s="652"/>
      <c r="I358" s="571">
        <v>9.4736175512415475</v>
      </c>
      <c r="J358" s="499"/>
      <c r="K358" s="652">
        <v>5205836645.9699898</v>
      </c>
      <c r="L358" s="499"/>
      <c r="M358" s="571">
        <v>11.587105284669946</v>
      </c>
      <c r="N358" s="499"/>
      <c r="P358" s="499"/>
    </row>
    <row r="359" spans="1:16" s="470" customFormat="1" ht="18" x14ac:dyDescent="0.25">
      <c r="A359" s="501" t="s">
        <v>3077</v>
      </c>
      <c r="B359" s="499"/>
      <c r="C359" s="674"/>
      <c r="D359" s="499"/>
      <c r="E359" s="499"/>
      <c r="F359" s="499"/>
      <c r="G359" s="585">
        <v>12127</v>
      </c>
      <c r="H359" s="652"/>
      <c r="I359" s="571">
        <v>8.5328698784838277</v>
      </c>
      <c r="J359" s="499"/>
      <c r="K359" s="652">
        <v>5169648276.5200129</v>
      </c>
      <c r="L359" s="499"/>
      <c r="M359" s="571">
        <v>11.506557531174447</v>
      </c>
      <c r="N359" s="499"/>
      <c r="P359" s="499"/>
    </row>
    <row r="360" spans="1:16" s="470" customFormat="1" ht="18" x14ac:dyDescent="0.25">
      <c r="A360" s="501" t="s">
        <v>3078</v>
      </c>
      <c r="B360" s="499"/>
      <c r="C360" s="674"/>
      <c r="D360" s="499"/>
      <c r="E360" s="499"/>
      <c r="F360" s="499"/>
      <c r="G360" s="585">
        <v>7063</v>
      </c>
      <c r="H360" s="652"/>
      <c r="I360" s="571">
        <v>4.9697089100132983</v>
      </c>
      <c r="J360" s="499"/>
      <c r="K360" s="652">
        <v>3114205297.7200003</v>
      </c>
      <c r="L360" s="499"/>
      <c r="M360" s="571">
        <v>6.931570680515466</v>
      </c>
      <c r="N360" s="499"/>
      <c r="P360" s="499"/>
    </row>
    <row r="361" spans="1:16" s="470" customFormat="1" ht="18" x14ac:dyDescent="0.25">
      <c r="A361" s="501" t="s">
        <v>3079</v>
      </c>
      <c r="B361" s="499"/>
      <c r="C361" s="674"/>
      <c r="D361" s="499"/>
      <c r="E361" s="499"/>
      <c r="F361" s="499"/>
      <c r="G361" s="585">
        <v>7169</v>
      </c>
      <c r="H361" s="652"/>
      <c r="I361" s="571">
        <v>5.0442932430815999</v>
      </c>
      <c r="J361" s="499"/>
      <c r="K361" s="652">
        <v>3347890576.8100176</v>
      </c>
      <c r="L361" s="499"/>
      <c r="M361" s="571">
        <v>7.451705313320292</v>
      </c>
      <c r="N361" s="499"/>
      <c r="P361" s="499"/>
    </row>
    <row r="362" spans="1:16" s="470" customFormat="1" ht="18" x14ac:dyDescent="0.25">
      <c r="A362" s="501" t="s">
        <v>3080</v>
      </c>
      <c r="B362" s="499"/>
      <c r="C362" s="674"/>
      <c r="D362" s="499"/>
      <c r="E362" s="499"/>
      <c r="F362" s="499"/>
      <c r="G362" s="585">
        <v>3221</v>
      </c>
      <c r="H362" s="652"/>
      <c r="I362" s="571">
        <v>2.2663786491792206</v>
      </c>
      <c r="J362" s="499"/>
      <c r="K362" s="652">
        <v>1497514978.3199971</v>
      </c>
      <c r="L362" s="499"/>
      <c r="M362" s="571">
        <v>3.3331556288068867</v>
      </c>
      <c r="N362" s="499"/>
      <c r="P362" s="499"/>
    </row>
    <row r="363" spans="1:16" s="470" customFormat="1" ht="18" x14ac:dyDescent="0.25">
      <c r="A363" s="501" t="s">
        <v>3081</v>
      </c>
      <c r="B363" s="499"/>
      <c r="C363" s="674"/>
      <c r="D363" s="499"/>
      <c r="E363" s="499"/>
      <c r="F363" s="499"/>
      <c r="G363" s="585">
        <v>1154</v>
      </c>
      <c r="H363" s="652"/>
      <c r="I363" s="571">
        <v>0.81198415434735183</v>
      </c>
      <c r="J363" s="499"/>
      <c r="K363" s="652">
        <v>557649680.44000053</v>
      </c>
      <c r="L363" s="499"/>
      <c r="M363" s="571">
        <v>1.2412117395621571</v>
      </c>
      <c r="N363" s="499"/>
      <c r="P363" s="499"/>
    </row>
    <row r="364" spans="1:16" s="470" customFormat="1" ht="18" x14ac:dyDescent="0.25">
      <c r="A364" s="501" t="s">
        <v>3082</v>
      </c>
      <c r="B364" s="499"/>
      <c r="C364" s="674"/>
      <c r="D364" s="499"/>
      <c r="E364" s="499"/>
      <c r="F364" s="499"/>
      <c r="G364" s="585">
        <v>1</v>
      </c>
      <c r="H364" s="652"/>
      <c r="I364" s="571">
        <v>7.0362578366321661E-4</v>
      </c>
      <c r="J364" s="499"/>
      <c r="K364" s="652">
        <v>233848.82</v>
      </c>
      <c r="L364" s="499"/>
      <c r="M364" s="571">
        <v>5.2049864071963261E-4</v>
      </c>
      <c r="N364" s="499"/>
      <c r="P364" s="499"/>
    </row>
    <row r="365" spans="1:16" s="470" customFormat="1" ht="18.75" thickBot="1" x14ac:dyDescent="0.3">
      <c r="A365" s="569" t="s">
        <v>3020</v>
      </c>
      <c r="B365" s="673"/>
      <c r="C365" s="674"/>
      <c r="D365" s="673"/>
      <c r="E365" s="499"/>
      <c r="F365" s="673"/>
      <c r="G365" s="675">
        <v>142121</v>
      </c>
      <c r="H365" s="446"/>
      <c r="I365" s="677">
        <v>99.999999999999986</v>
      </c>
      <c r="J365" s="673"/>
      <c r="K365" s="675">
        <v>44927844514</v>
      </c>
      <c r="L365" s="673"/>
      <c r="M365" s="677">
        <v>99.999999998976193</v>
      </c>
      <c r="N365" s="673"/>
      <c r="P365" s="673"/>
    </row>
    <row r="366" spans="1:16" ht="19.5" thickTop="1" x14ac:dyDescent="0.3">
      <c r="A366" s="427"/>
      <c r="B366" s="715"/>
      <c r="C366" s="427"/>
      <c r="D366" s="715"/>
      <c r="E366" s="427"/>
      <c r="F366" s="715"/>
      <c r="G366" s="427"/>
      <c r="H366" s="427"/>
      <c r="I366" s="427"/>
      <c r="J366" s="715"/>
      <c r="K366" s="427"/>
      <c r="L366" s="715"/>
      <c r="M366" s="715"/>
      <c r="N366" s="715"/>
      <c r="P366" s="715"/>
    </row>
    <row r="367" spans="1:16" ht="18.75" x14ac:dyDescent="0.3">
      <c r="A367" s="763" t="s">
        <v>3083</v>
      </c>
      <c r="B367" s="763"/>
      <c r="C367" s="763"/>
      <c r="D367" s="763"/>
      <c r="E367" s="763"/>
      <c r="F367" s="763"/>
      <c r="G367" s="763"/>
      <c r="H367" s="763"/>
      <c r="I367" s="763"/>
      <c r="J367" s="763"/>
      <c r="K367" s="763"/>
      <c r="L367" s="763"/>
      <c r="M367" s="763"/>
      <c r="N367" s="715"/>
      <c r="P367" s="715"/>
    </row>
    <row r="368" spans="1:16" ht="18.75" x14ac:dyDescent="0.3">
      <c r="A368" s="558"/>
      <c r="B368" s="558"/>
      <c r="C368" s="558"/>
      <c r="D368" s="558"/>
      <c r="E368" s="558"/>
      <c r="F368" s="558"/>
      <c r="G368" s="558"/>
      <c r="H368" s="558"/>
      <c r="I368" s="558"/>
      <c r="J368" s="558"/>
      <c r="K368" s="558"/>
      <c r="L368" s="558"/>
      <c r="M368" s="558"/>
      <c r="N368" s="715"/>
      <c r="P368" s="715"/>
    </row>
    <row r="369" spans="1:17" ht="18" x14ac:dyDescent="0.25">
      <c r="A369" s="664" t="s">
        <v>3084</v>
      </c>
      <c r="B369" s="647"/>
      <c r="C369" s="596"/>
      <c r="D369" s="647"/>
      <c r="E369" s="647"/>
      <c r="F369" s="647"/>
      <c r="G369" s="665"/>
      <c r="H369" s="665"/>
      <c r="I369" s="647"/>
      <c r="J369" s="647"/>
      <c r="K369" s="647"/>
      <c r="L369" s="647"/>
      <c r="M369" s="562"/>
      <c r="N369" s="647"/>
      <c r="O369" s="562"/>
      <c r="P369" s="647"/>
      <c r="Q369" s="562"/>
    </row>
    <row r="370" spans="1:17" ht="10.15" customHeight="1" x14ac:dyDescent="0.25">
      <c r="A370" s="427"/>
      <c r="B370" s="649"/>
      <c r="C370" s="479"/>
      <c r="D370" s="649"/>
      <c r="E370" s="497"/>
      <c r="F370" s="649"/>
      <c r="G370" s="479"/>
      <c r="H370" s="479"/>
      <c r="I370" s="497"/>
      <c r="J370" s="649"/>
      <c r="K370" s="497"/>
      <c r="L370" s="649"/>
      <c r="M370" s="427"/>
      <c r="N370" s="649"/>
      <c r="P370" s="649"/>
    </row>
    <row r="371" spans="1:17" ht="18" x14ac:dyDescent="0.25">
      <c r="A371" s="533" t="s">
        <v>3085</v>
      </c>
      <c r="B371" s="497"/>
      <c r="C371" s="666"/>
      <c r="D371" s="497"/>
      <c r="E371" s="497"/>
      <c r="F371" s="497"/>
      <c r="G371" s="667" t="s">
        <v>641</v>
      </c>
      <c r="H371" s="649"/>
      <c r="I371" s="668" t="s">
        <v>2944</v>
      </c>
      <c r="J371" s="497"/>
      <c r="K371" s="669" t="s">
        <v>3015</v>
      </c>
      <c r="L371" s="497"/>
      <c r="M371" s="668" t="s">
        <v>2944</v>
      </c>
      <c r="N371" s="497"/>
      <c r="P371" s="497"/>
    </row>
    <row r="372" spans="1:17" s="470" customFormat="1" ht="18" x14ac:dyDescent="0.25">
      <c r="A372" s="501" t="s">
        <v>3086</v>
      </c>
      <c r="B372" s="499"/>
      <c r="C372" s="585"/>
      <c r="D372" s="499"/>
      <c r="E372" s="499"/>
      <c r="F372" s="499"/>
      <c r="G372" s="585">
        <v>21703</v>
      </c>
      <c r="H372" s="446"/>
      <c r="I372" s="571">
        <v>15.270790382842788</v>
      </c>
      <c r="J372" s="499"/>
      <c r="K372" s="652">
        <v>5966737567.5999784</v>
      </c>
      <c r="L372" s="499"/>
      <c r="M372" s="571">
        <v>13.280711843944971</v>
      </c>
      <c r="N372" s="499"/>
      <c r="P372" s="499"/>
    </row>
    <row r="373" spans="1:17" s="470" customFormat="1" ht="18" x14ac:dyDescent="0.25">
      <c r="A373" s="501" t="s">
        <v>3087</v>
      </c>
      <c r="B373" s="499"/>
      <c r="C373" s="585"/>
      <c r="D373" s="499"/>
      <c r="E373" s="499"/>
      <c r="F373" s="499"/>
      <c r="G373" s="585">
        <v>19960</v>
      </c>
      <c r="H373" s="446"/>
      <c r="I373" s="571">
        <v>14.044370641917803</v>
      </c>
      <c r="J373" s="499"/>
      <c r="K373" s="712">
        <v>5440390947.8800201</v>
      </c>
      <c r="L373" s="499"/>
      <c r="M373" s="571">
        <v>12.109174180801698</v>
      </c>
      <c r="N373" s="499"/>
      <c r="P373" s="499"/>
    </row>
    <row r="374" spans="1:17" s="470" customFormat="1" ht="18" x14ac:dyDescent="0.25">
      <c r="A374" s="501" t="s">
        <v>3088</v>
      </c>
      <c r="B374" s="499"/>
      <c r="C374" s="585"/>
      <c r="D374" s="499"/>
      <c r="E374" s="499"/>
      <c r="F374" s="499"/>
      <c r="G374" s="585">
        <v>27380</v>
      </c>
      <c r="H374" s="446"/>
      <c r="I374" s="571">
        <v>19.26527395669887</v>
      </c>
      <c r="J374" s="499"/>
      <c r="K374" s="712">
        <v>8097233536.0899973</v>
      </c>
      <c r="L374" s="499"/>
      <c r="M374" s="571">
        <v>18.022750976995596</v>
      </c>
      <c r="N374" s="499"/>
      <c r="P374" s="499"/>
    </row>
    <row r="375" spans="1:17" s="470" customFormat="1" ht="18" x14ac:dyDescent="0.25">
      <c r="A375" s="501" t="s">
        <v>3089</v>
      </c>
      <c r="B375" s="499"/>
      <c r="C375" s="585"/>
      <c r="D375" s="499"/>
      <c r="E375" s="499"/>
      <c r="F375" s="499"/>
      <c r="G375" s="585">
        <v>46116</v>
      </c>
      <c r="H375" s="446"/>
      <c r="I375" s="571">
        <v>32.448406639412894</v>
      </c>
      <c r="J375" s="499"/>
      <c r="K375" s="712">
        <v>15777271523.650024</v>
      </c>
      <c r="L375" s="499"/>
      <c r="M375" s="571">
        <v>35.116911782254896</v>
      </c>
      <c r="N375" s="499"/>
      <c r="P375" s="499"/>
    </row>
    <row r="376" spans="1:17" s="470" customFormat="1" ht="18" x14ac:dyDescent="0.25">
      <c r="A376" s="501" t="s">
        <v>3090</v>
      </c>
      <c r="B376" s="499"/>
      <c r="C376" s="585"/>
      <c r="D376" s="499"/>
      <c r="E376" s="499"/>
      <c r="F376" s="499"/>
      <c r="G376" s="585">
        <v>26200</v>
      </c>
      <c r="H376" s="446"/>
      <c r="I376" s="571">
        <v>18.434995531976273</v>
      </c>
      <c r="J376" s="499"/>
      <c r="K376" s="712">
        <v>9444263596.6799793</v>
      </c>
      <c r="L376" s="499"/>
      <c r="M376" s="571">
        <v>21.020958603382464</v>
      </c>
      <c r="N376" s="499"/>
      <c r="P376" s="499"/>
    </row>
    <row r="377" spans="1:17" s="470" customFormat="1" ht="18" x14ac:dyDescent="0.25">
      <c r="A377" s="501" t="s">
        <v>3091</v>
      </c>
      <c r="B377" s="499"/>
      <c r="C377" s="585"/>
      <c r="D377" s="499"/>
      <c r="E377" s="499"/>
      <c r="F377" s="499"/>
      <c r="G377" s="585">
        <v>623</v>
      </c>
      <c r="H377" s="446"/>
      <c r="I377" s="571">
        <v>0.43835886322218393</v>
      </c>
      <c r="J377" s="499"/>
      <c r="K377" s="712">
        <v>166187020.47999987</v>
      </c>
      <c r="L377" s="499"/>
      <c r="M377" s="571">
        <v>0.36989760420893153</v>
      </c>
      <c r="N377" s="499"/>
      <c r="P377" s="499"/>
    </row>
    <row r="378" spans="1:17" s="470" customFormat="1" ht="18" x14ac:dyDescent="0.25">
      <c r="A378" s="501" t="s">
        <v>3092</v>
      </c>
      <c r="B378" s="499"/>
      <c r="C378" s="585"/>
      <c r="D378" s="499"/>
      <c r="E378" s="499"/>
      <c r="F378" s="499"/>
      <c r="G378" s="585">
        <v>44</v>
      </c>
      <c r="H378" s="446"/>
      <c r="I378" s="571">
        <v>3.0959534481181529E-2</v>
      </c>
      <c r="J378" s="499"/>
      <c r="K378" s="712">
        <v>8753950.410000002</v>
      </c>
      <c r="L378" s="499"/>
      <c r="M378" s="571">
        <v>1.9484465601887883E-2</v>
      </c>
      <c r="N378" s="499"/>
      <c r="P378" s="499"/>
    </row>
    <row r="379" spans="1:17" s="470" customFormat="1" ht="18" x14ac:dyDescent="0.25">
      <c r="A379" s="501" t="s">
        <v>3093</v>
      </c>
      <c r="B379" s="499"/>
      <c r="C379" s="585"/>
      <c r="D379" s="499"/>
      <c r="E379" s="499"/>
      <c r="F379" s="499"/>
      <c r="G379" s="585">
        <v>94</v>
      </c>
      <c r="H379" s="446"/>
      <c r="I379" s="571">
        <v>6.614082366434236E-2</v>
      </c>
      <c r="J379" s="499"/>
      <c r="K379" s="712">
        <v>26822991.239999987</v>
      </c>
      <c r="L379" s="499"/>
      <c r="M379" s="571">
        <v>5.9702377289971374E-2</v>
      </c>
      <c r="N379" s="499"/>
      <c r="P379" s="499"/>
    </row>
    <row r="380" spans="1:17" s="470" customFormat="1" ht="18" x14ac:dyDescent="0.25">
      <c r="A380" s="501" t="s">
        <v>3094</v>
      </c>
      <c r="B380" s="499"/>
      <c r="C380" s="585"/>
      <c r="D380" s="499"/>
      <c r="E380" s="499"/>
      <c r="F380" s="499"/>
      <c r="G380" s="585">
        <v>1</v>
      </c>
      <c r="H380" s="446"/>
      <c r="I380" s="571">
        <v>7.0362578366321661E-4</v>
      </c>
      <c r="J380" s="499"/>
      <c r="K380" s="712">
        <v>183379.51</v>
      </c>
      <c r="L380" s="499"/>
      <c r="M380" s="571">
        <v>4.0816449572348605E-4</v>
      </c>
      <c r="N380" s="499"/>
      <c r="P380" s="499"/>
    </row>
    <row r="381" spans="1:17" s="470" customFormat="1" ht="18.75" thickBot="1" x14ac:dyDescent="0.3">
      <c r="A381" s="569" t="s">
        <v>3020</v>
      </c>
      <c r="B381" s="673"/>
      <c r="C381" s="674"/>
      <c r="D381" s="673"/>
      <c r="E381" s="499"/>
      <c r="F381" s="673"/>
      <c r="G381" s="675">
        <v>142121</v>
      </c>
      <c r="H381" s="589"/>
      <c r="I381" s="677">
        <v>99.999999999999986</v>
      </c>
      <c r="J381" s="673"/>
      <c r="K381" s="678">
        <v>44927844514</v>
      </c>
      <c r="L381" s="673"/>
      <c r="M381" s="677">
        <v>99.999999998976151</v>
      </c>
      <c r="N381" s="673"/>
      <c r="P381" s="673"/>
    </row>
    <row r="382" spans="1:17" ht="18.75" thickTop="1" x14ac:dyDescent="0.25">
      <c r="A382" s="404"/>
      <c r="B382" s="716"/>
      <c r="C382" s="692"/>
      <c r="D382" s="716"/>
      <c r="E382" s="497"/>
      <c r="F382" s="716"/>
      <c r="G382" s="692"/>
      <c r="H382" s="603"/>
      <c r="I382" s="693"/>
      <c r="J382" s="716"/>
      <c r="K382" s="603"/>
      <c r="L382" s="716"/>
      <c r="M382" s="693"/>
      <c r="N382" s="716"/>
      <c r="P382" s="716"/>
    </row>
    <row r="383" spans="1:17" ht="18" x14ac:dyDescent="0.25">
      <c r="A383" s="664" t="s">
        <v>3095</v>
      </c>
      <c r="B383" s="680"/>
      <c r="C383" s="681"/>
      <c r="D383" s="680"/>
      <c r="E383" s="680"/>
      <c r="F383" s="680"/>
      <c r="G383" s="681"/>
      <c r="H383" s="681"/>
      <c r="I383" s="680"/>
      <c r="J383" s="680"/>
      <c r="K383" s="680"/>
      <c r="L383" s="680"/>
      <c r="M383" s="562"/>
      <c r="N383" s="680"/>
      <c r="O383" s="562"/>
      <c r="P383" s="680"/>
      <c r="Q383" s="562"/>
    </row>
    <row r="384" spans="1:17" ht="15.6" customHeight="1" x14ac:dyDescent="0.25">
      <c r="A384" s="427"/>
      <c r="B384" s="497"/>
      <c r="C384" s="479"/>
      <c r="D384" s="497"/>
      <c r="E384" s="497"/>
      <c r="F384" s="497"/>
      <c r="G384" s="479"/>
      <c r="H384" s="479"/>
      <c r="I384" s="497"/>
      <c r="J384" s="497"/>
      <c r="K384" s="497"/>
      <c r="L384" s="497"/>
      <c r="M384" s="427"/>
      <c r="N384" s="497"/>
      <c r="P384" s="497"/>
    </row>
    <row r="385" spans="1:16" ht="24" customHeight="1" x14ac:dyDescent="0.25">
      <c r="A385" s="533" t="s">
        <v>3096</v>
      </c>
      <c r="B385" s="497"/>
      <c r="C385" s="666"/>
      <c r="D385" s="497"/>
      <c r="E385" s="497"/>
      <c r="F385" s="497"/>
      <c r="G385" s="667" t="s">
        <v>641</v>
      </c>
      <c r="H385" s="666"/>
      <c r="I385" s="668" t="s">
        <v>2944</v>
      </c>
      <c r="J385" s="497"/>
      <c r="K385" s="668" t="s">
        <v>3015</v>
      </c>
      <c r="L385" s="497"/>
      <c r="M385" s="668" t="s">
        <v>2944</v>
      </c>
      <c r="N385" s="497"/>
      <c r="P385" s="497"/>
    </row>
    <row r="386" spans="1:16" s="470" customFormat="1" ht="18" x14ac:dyDescent="0.25">
      <c r="A386" s="501" t="s">
        <v>3097</v>
      </c>
      <c r="B386" s="499"/>
      <c r="C386" s="585"/>
      <c r="D386" s="499"/>
      <c r="E386" s="499"/>
      <c r="F386" s="499"/>
      <c r="G386" s="585">
        <v>19599</v>
      </c>
      <c r="H386" s="585"/>
      <c r="I386" s="571">
        <v>13.790361734015381</v>
      </c>
      <c r="J386" s="499"/>
      <c r="K386" s="652">
        <v>1187607887.6900022</v>
      </c>
      <c r="L386" s="499"/>
      <c r="M386" s="571">
        <v>2.6433671602472066</v>
      </c>
      <c r="N386" s="499"/>
      <c r="P386" s="499"/>
    </row>
    <row r="387" spans="1:16" s="470" customFormat="1" ht="18" x14ac:dyDescent="0.25">
      <c r="A387" s="501" t="s">
        <v>3098</v>
      </c>
      <c r="B387" s="499"/>
      <c r="C387" s="585"/>
      <c r="D387" s="499"/>
      <c r="E387" s="499"/>
      <c r="F387" s="499"/>
      <c r="G387" s="585">
        <v>35714</v>
      </c>
      <c r="H387" s="585"/>
      <c r="I387" s="571">
        <v>25.129291237748113</v>
      </c>
      <c r="J387" s="499"/>
      <c r="K387" s="652">
        <v>5399232473.3299913</v>
      </c>
      <c r="L387" s="499"/>
      <c r="M387" s="571">
        <v>12.017564011216992</v>
      </c>
      <c r="N387" s="499"/>
      <c r="P387" s="499"/>
    </row>
    <row r="388" spans="1:16" s="470" customFormat="1" ht="18" x14ac:dyDescent="0.25">
      <c r="A388" s="501" t="s">
        <v>3099</v>
      </c>
      <c r="B388" s="499"/>
      <c r="C388" s="585"/>
      <c r="D388" s="499"/>
      <c r="E388" s="499"/>
      <c r="F388" s="499"/>
      <c r="G388" s="585">
        <v>30388</v>
      </c>
      <c r="H388" s="585"/>
      <c r="I388" s="571">
        <v>21.381780313957822</v>
      </c>
      <c r="J388" s="499"/>
      <c r="K388" s="652">
        <v>7522309090.7999992</v>
      </c>
      <c r="L388" s="499"/>
      <c r="M388" s="571">
        <v>16.743089218215147</v>
      </c>
      <c r="N388" s="499"/>
      <c r="P388" s="499"/>
    </row>
    <row r="389" spans="1:16" s="470" customFormat="1" ht="18" x14ac:dyDescent="0.25">
      <c r="A389" s="501" t="s">
        <v>3100</v>
      </c>
      <c r="B389" s="499"/>
      <c r="C389" s="585"/>
      <c r="D389" s="499"/>
      <c r="E389" s="499"/>
      <c r="F389" s="499"/>
      <c r="G389" s="585">
        <v>20045</v>
      </c>
      <c r="H389" s="585"/>
      <c r="I389" s="571">
        <v>14.104178833529177</v>
      </c>
      <c r="J389" s="499"/>
      <c r="K389" s="652">
        <v>6950522678.5800419</v>
      </c>
      <c r="L389" s="499"/>
      <c r="M389" s="571">
        <v>15.470412065760652</v>
      </c>
      <c r="N389" s="499"/>
      <c r="P389" s="499"/>
    </row>
    <row r="390" spans="1:16" s="470" customFormat="1" ht="18" x14ac:dyDescent="0.25">
      <c r="A390" s="501" t="s">
        <v>3101</v>
      </c>
      <c r="B390" s="499"/>
      <c r="C390" s="585"/>
      <c r="D390" s="499"/>
      <c r="E390" s="499"/>
      <c r="F390" s="499"/>
      <c r="G390" s="585">
        <v>13015</v>
      </c>
      <c r="H390" s="585"/>
      <c r="I390" s="571">
        <v>9.1576895743767643</v>
      </c>
      <c r="J390" s="499"/>
      <c r="K390" s="652">
        <v>5827177467.0599833</v>
      </c>
      <c r="L390" s="499"/>
      <c r="M390" s="571">
        <v>12.970080203256071</v>
      </c>
      <c r="N390" s="499"/>
      <c r="P390" s="499"/>
    </row>
    <row r="391" spans="1:16" s="470" customFormat="1" ht="18" x14ac:dyDescent="0.25">
      <c r="A391" s="501" t="s">
        <v>3102</v>
      </c>
      <c r="B391" s="499"/>
      <c r="C391" s="585"/>
      <c r="D391" s="499"/>
      <c r="E391" s="499"/>
      <c r="F391" s="499"/>
      <c r="G391" s="585">
        <v>8046</v>
      </c>
      <c r="H391" s="585"/>
      <c r="I391" s="571">
        <v>5.6613730553542405</v>
      </c>
      <c r="J391" s="499"/>
      <c r="K391" s="652">
        <v>4402956729.7299919</v>
      </c>
      <c r="L391" s="499"/>
      <c r="M391" s="571">
        <v>9.800062249498712</v>
      </c>
      <c r="N391" s="499"/>
      <c r="P391" s="499"/>
    </row>
    <row r="392" spans="1:16" s="470" customFormat="1" ht="18" x14ac:dyDescent="0.25">
      <c r="A392" s="501" t="s">
        <v>3103</v>
      </c>
      <c r="B392" s="499"/>
      <c r="C392" s="585"/>
      <c r="D392" s="499"/>
      <c r="E392" s="499"/>
      <c r="F392" s="499"/>
      <c r="G392" s="585">
        <v>4967</v>
      </c>
      <c r="H392" s="585"/>
      <c r="I392" s="571">
        <v>3.4949092674551965</v>
      </c>
      <c r="J392" s="499"/>
      <c r="K392" s="652">
        <v>3209565132.0999994</v>
      </c>
      <c r="L392" s="499"/>
      <c r="M392" s="571">
        <v>7.1438217586865633</v>
      </c>
      <c r="N392" s="499"/>
      <c r="P392" s="499"/>
    </row>
    <row r="393" spans="1:16" s="470" customFormat="1" ht="18" x14ac:dyDescent="0.25">
      <c r="A393" s="501" t="s">
        <v>3104</v>
      </c>
      <c r="B393" s="499"/>
      <c r="C393" s="585"/>
      <c r="D393" s="499"/>
      <c r="E393" s="499"/>
      <c r="F393" s="499"/>
      <c r="G393" s="585">
        <v>3186</v>
      </c>
      <c r="H393" s="585"/>
      <c r="I393" s="571">
        <v>2.241751746751008</v>
      </c>
      <c r="J393" s="499"/>
      <c r="K393" s="652">
        <v>2378422054.3499961</v>
      </c>
      <c r="L393" s="499"/>
      <c r="M393" s="571">
        <v>5.2938708279424675</v>
      </c>
      <c r="N393" s="499"/>
      <c r="P393" s="499"/>
    </row>
    <row r="394" spans="1:16" s="470" customFormat="1" ht="18" x14ac:dyDescent="0.25">
      <c r="A394" s="501" t="s">
        <v>3105</v>
      </c>
      <c r="B394" s="499"/>
      <c r="C394" s="585"/>
      <c r="D394" s="499"/>
      <c r="E394" s="499"/>
      <c r="F394" s="499"/>
      <c r="G394" s="585">
        <v>2113</v>
      </c>
      <c r="H394" s="585"/>
      <c r="I394" s="571">
        <v>1.4867612808803765</v>
      </c>
      <c r="J394" s="499"/>
      <c r="K394" s="652">
        <v>1791355661.7900004</v>
      </c>
      <c r="L394" s="499"/>
      <c r="M394" s="571">
        <v>3.9871836300354775</v>
      </c>
      <c r="N394" s="499"/>
      <c r="P394" s="499"/>
    </row>
    <row r="395" spans="1:16" s="470" customFormat="1" ht="18" x14ac:dyDescent="0.25">
      <c r="A395" s="501" t="s">
        <v>3106</v>
      </c>
      <c r="B395" s="499"/>
      <c r="C395" s="585"/>
      <c r="D395" s="499"/>
      <c r="E395" s="499"/>
      <c r="F395" s="499"/>
      <c r="G395" s="585">
        <v>1557</v>
      </c>
      <c r="H395" s="585"/>
      <c r="I395" s="571">
        <v>1.0955453451636283</v>
      </c>
      <c r="J395" s="499"/>
      <c r="K395" s="652">
        <v>1476384337.0800002</v>
      </c>
      <c r="L395" s="499"/>
      <c r="M395" s="571">
        <v>3.286123233933341</v>
      </c>
      <c r="N395" s="499"/>
      <c r="P395" s="499"/>
    </row>
    <row r="396" spans="1:16" s="470" customFormat="1" ht="18" x14ac:dyDescent="0.25">
      <c r="A396" s="501" t="s">
        <v>3107</v>
      </c>
      <c r="B396" s="499"/>
      <c r="C396" s="585"/>
      <c r="D396" s="499"/>
      <c r="E396" s="499"/>
      <c r="F396" s="499"/>
      <c r="G396" s="585">
        <v>2618</v>
      </c>
      <c r="H396" s="585"/>
      <c r="I396" s="571">
        <v>1.842092301630301</v>
      </c>
      <c r="J396" s="499"/>
      <c r="K396" s="652">
        <v>3101963880.7699995</v>
      </c>
      <c r="L396" s="499"/>
      <c r="M396" s="571">
        <v>6.9043238426526212</v>
      </c>
      <c r="N396" s="499"/>
      <c r="P396" s="499"/>
    </row>
    <row r="397" spans="1:16" s="470" customFormat="1" ht="18" x14ac:dyDescent="0.25">
      <c r="A397" s="501" t="s">
        <v>3108</v>
      </c>
      <c r="B397" s="651"/>
      <c r="C397" s="585"/>
      <c r="D397" s="651"/>
      <c r="E397" s="499"/>
      <c r="F397" s="651"/>
      <c r="G397" s="585">
        <v>602</v>
      </c>
      <c r="H397" s="585"/>
      <c r="I397" s="571">
        <v>0.42358272176525635</v>
      </c>
      <c r="J397" s="651"/>
      <c r="K397" s="652">
        <v>1033654038.0800006</v>
      </c>
      <c r="L397" s="651"/>
      <c r="M397" s="571">
        <v>2.3006980398489913</v>
      </c>
      <c r="N397" s="651"/>
      <c r="P397" s="651"/>
    </row>
    <row r="398" spans="1:16" s="470" customFormat="1" ht="18" x14ac:dyDescent="0.25">
      <c r="A398" s="501" t="s">
        <v>3109</v>
      </c>
      <c r="B398" s="651"/>
      <c r="C398" s="585"/>
      <c r="D398" s="651"/>
      <c r="E398" s="499"/>
      <c r="F398" s="651"/>
      <c r="G398" s="585">
        <v>270</v>
      </c>
      <c r="H398" s="585"/>
      <c r="I398" s="571">
        <v>0.18997896158906846</v>
      </c>
      <c r="J398" s="651"/>
      <c r="K398" s="652">
        <v>643687007.25</v>
      </c>
      <c r="L398" s="651"/>
      <c r="M398" s="571">
        <v>1.4327128626200178</v>
      </c>
      <c r="N398" s="651"/>
      <c r="P398" s="651"/>
    </row>
    <row r="399" spans="1:16" s="470" customFormat="1" ht="18" x14ac:dyDescent="0.25">
      <c r="A399" s="501" t="s">
        <v>3110</v>
      </c>
      <c r="B399" s="651"/>
      <c r="C399" s="585"/>
      <c r="D399" s="651"/>
      <c r="E399" s="499"/>
      <c r="F399" s="651"/>
      <c r="G399" s="585">
        <v>1</v>
      </c>
      <c r="H399" s="585"/>
      <c r="I399" s="571">
        <v>7.0362578366321661E-4</v>
      </c>
      <c r="J399" s="651"/>
      <c r="K399" s="652">
        <v>3006074.93</v>
      </c>
      <c r="L399" s="651"/>
      <c r="M399" s="571">
        <v>6.6908950618881236E-3</v>
      </c>
      <c r="N399" s="651"/>
      <c r="P399" s="651"/>
    </row>
    <row r="400" spans="1:16" s="470" customFormat="1" ht="18.75" thickBot="1" x14ac:dyDescent="0.3">
      <c r="A400" s="690"/>
      <c r="B400" s="651"/>
      <c r="C400" s="674"/>
      <c r="D400" s="651"/>
      <c r="E400" s="499"/>
      <c r="F400" s="651"/>
      <c r="G400" s="675">
        <v>142121</v>
      </c>
      <c r="H400" s="589"/>
      <c r="I400" s="677">
        <v>99.999999999999986</v>
      </c>
      <c r="J400" s="651"/>
      <c r="K400" s="678">
        <v>44927844514</v>
      </c>
      <c r="L400" s="651"/>
      <c r="M400" s="677">
        <v>99.999999998976151</v>
      </c>
      <c r="N400" s="651"/>
      <c r="P400" s="651"/>
    </row>
    <row r="401" spans="1:17" ht="21" thickTop="1" x14ac:dyDescent="0.4">
      <c r="A401" s="427"/>
      <c r="B401" s="714"/>
      <c r="C401" s="703"/>
      <c r="D401" s="714"/>
      <c r="E401" s="497"/>
      <c r="F401" s="714"/>
      <c r="G401" s="704"/>
      <c r="H401" s="704"/>
      <c r="I401" s="497"/>
      <c r="J401" s="714"/>
      <c r="K401" s="704"/>
      <c r="L401" s="714"/>
      <c r="M401" s="427"/>
      <c r="N401" s="714"/>
      <c r="P401" s="714"/>
    </row>
    <row r="402" spans="1:17" ht="18" x14ac:dyDescent="0.25">
      <c r="A402" s="664" t="s">
        <v>3111</v>
      </c>
      <c r="B402" s="647"/>
      <c r="C402" s="596"/>
      <c r="D402" s="647"/>
      <c r="E402" s="647"/>
      <c r="F402" s="647"/>
      <c r="G402" s="665"/>
      <c r="H402" s="665"/>
      <c r="I402" s="647"/>
      <c r="J402" s="647"/>
      <c r="K402" s="647"/>
      <c r="L402" s="647"/>
      <c r="M402" s="562"/>
      <c r="N402" s="647"/>
      <c r="O402" s="562"/>
      <c r="P402" s="647"/>
      <c r="Q402" s="562"/>
    </row>
    <row r="403" spans="1:17" ht="18" x14ac:dyDescent="0.25">
      <c r="A403" s="427"/>
      <c r="B403" s="649"/>
      <c r="C403" s="479"/>
      <c r="D403" s="649"/>
      <c r="E403" s="497"/>
      <c r="F403" s="649"/>
      <c r="G403" s="479"/>
      <c r="H403" s="479"/>
      <c r="I403" s="497"/>
      <c r="J403" s="649"/>
      <c r="K403" s="497"/>
      <c r="L403" s="649"/>
      <c r="M403" s="427"/>
      <c r="N403" s="649"/>
      <c r="P403" s="649"/>
    </row>
    <row r="404" spans="1:17" ht="18" x14ac:dyDescent="0.25">
      <c r="A404" s="533" t="s">
        <v>3112</v>
      </c>
      <c r="B404" s="497"/>
      <c r="C404" s="666"/>
      <c r="D404" s="497"/>
      <c r="E404" s="497"/>
      <c r="F404" s="497"/>
      <c r="G404" s="667" t="s">
        <v>641</v>
      </c>
      <c r="H404" s="649"/>
      <c r="I404" s="668" t="s">
        <v>2944</v>
      </c>
      <c r="J404" s="497"/>
      <c r="K404" s="669" t="s">
        <v>3015</v>
      </c>
      <c r="L404" s="497"/>
      <c r="M404" s="668" t="s">
        <v>2944</v>
      </c>
      <c r="N404" s="497"/>
      <c r="P404" s="497"/>
    </row>
    <row r="405" spans="1:17" s="470" customFormat="1" ht="18" x14ac:dyDescent="0.25">
      <c r="A405" s="501" t="s">
        <v>3113</v>
      </c>
      <c r="B405" s="499"/>
      <c r="C405" s="585"/>
      <c r="D405" s="499"/>
      <c r="E405" s="499"/>
      <c r="F405" s="499"/>
      <c r="G405" s="585">
        <v>29534</v>
      </c>
      <c r="H405" s="652"/>
      <c r="I405" s="571">
        <v>20.780883894709437</v>
      </c>
      <c r="J405" s="499"/>
      <c r="K405" s="652">
        <v>7485969078.749959</v>
      </c>
      <c r="L405" s="499"/>
      <c r="M405" s="571">
        <v>16.662203939958104</v>
      </c>
      <c r="N405" s="499"/>
      <c r="P405" s="499"/>
    </row>
    <row r="406" spans="1:17" s="470" customFormat="1" ht="18" x14ac:dyDescent="0.25">
      <c r="A406" s="501" t="s">
        <v>3114</v>
      </c>
      <c r="B406" s="499"/>
      <c r="C406" s="585"/>
      <c r="D406" s="499"/>
      <c r="E406" s="499"/>
      <c r="F406" s="499"/>
      <c r="G406" s="585">
        <v>6991</v>
      </c>
      <c r="H406" s="654"/>
      <c r="I406" s="571">
        <v>4.9190478535895465</v>
      </c>
      <c r="J406" s="499"/>
      <c r="K406" s="712">
        <v>2203014397.700007</v>
      </c>
      <c r="L406" s="499"/>
      <c r="M406" s="571">
        <v>4.9034500130838108</v>
      </c>
      <c r="N406" s="499"/>
      <c r="P406" s="499"/>
    </row>
    <row r="407" spans="1:17" s="470" customFormat="1" ht="18" x14ac:dyDescent="0.25">
      <c r="A407" s="501" t="s">
        <v>3115</v>
      </c>
      <c r="B407" s="499"/>
      <c r="C407" s="585"/>
      <c r="D407" s="499"/>
      <c r="E407" s="499"/>
      <c r="F407" s="499"/>
      <c r="G407" s="585">
        <v>93972</v>
      </c>
      <c r="H407" s="654"/>
      <c r="I407" s="571">
        <v>66.121122142399784</v>
      </c>
      <c r="J407" s="499"/>
      <c r="K407" s="712">
        <v>31430672445.65995</v>
      </c>
      <c r="L407" s="499"/>
      <c r="M407" s="571">
        <v>69.95811347207146</v>
      </c>
      <c r="N407" s="499"/>
      <c r="P407" s="499"/>
    </row>
    <row r="408" spans="1:17" s="470" customFormat="1" ht="18" x14ac:dyDescent="0.25">
      <c r="A408" s="501" t="s">
        <v>3116</v>
      </c>
      <c r="B408" s="499"/>
      <c r="C408" s="585"/>
      <c r="D408" s="499"/>
      <c r="E408" s="499"/>
      <c r="F408" s="499"/>
      <c r="G408" s="585">
        <v>11624</v>
      </c>
      <c r="H408" s="654"/>
      <c r="I408" s="571">
        <v>8.1789461093012292</v>
      </c>
      <c r="J408" s="499"/>
      <c r="K408" s="712">
        <v>3808188591.4300079</v>
      </c>
      <c r="L408" s="499"/>
      <c r="M408" s="571">
        <v>8.4762325738625979</v>
      </c>
      <c r="N408" s="499"/>
      <c r="P408" s="499"/>
      <c r="Q408" s="717"/>
    </row>
    <row r="409" spans="1:17" s="470" customFormat="1" ht="18.75" thickBot="1" x14ac:dyDescent="0.3">
      <c r="A409" s="569" t="s">
        <v>3020</v>
      </c>
      <c r="B409" s="673"/>
      <c r="C409" s="674"/>
      <c r="D409" s="673"/>
      <c r="E409" s="499"/>
      <c r="F409" s="673"/>
      <c r="G409" s="675">
        <v>142121</v>
      </c>
      <c r="H409" s="676"/>
      <c r="I409" s="677">
        <v>100</v>
      </c>
      <c r="J409" s="673"/>
      <c r="K409" s="675">
        <v>44927844514</v>
      </c>
      <c r="L409" s="673"/>
      <c r="M409" s="677">
        <v>99.99999999897598</v>
      </c>
      <c r="N409" s="673"/>
      <c r="P409" s="673"/>
      <c r="Q409" s="717"/>
    </row>
    <row r="410" spans="1:17" ht="21" thickTop="1" x14ac:dyDescent="0.4">
      <c r="A410" s="427"/>
      <c r="B410" s="714"/>
      <c r="C410" s="479"/>
      <c r="D410" s="714"/>
      <c r="E410" s="497"/>
      <c r="F410" s="714"/>
      <c r="G410" s="479"/>
      <c r="H410" s="479"/>
      <c r="I410" s="497"/>
      <c r="J410" s="714"/>
      <c r="K410" s="497"/>
      <c r="L410" s="714"/>
      <c r="M410" s="427"/>
      <c r="N410" s="714"/>
      <c r="P410" s="714"/>
      <c r="Q410" s="718"/>
    </row>
    <row r="411" spans="1:17" x14ac:dyDescent="0.2">
      <c r="A411" s="770" t="s">
        <v>3117</v>
      </c>
      <c r="B411" s="770"/>
      <c r="C411" s="770"/>
      <c r="D411" s="770"/>
      <c r="E411" s="770"/>
      <c r="F411" s="770"/>
      <c r="G411" s="770"/>
      <c r="H411" s="770"/>
      <c r="I411" s="770"/>
      <c r="J411" s="770"/>
      <c r="K411" s="770"/>
      <c r="L411" s="770"/>
      <c r="M411" s="770"/>
      <c r="N411" s="398"/>
      <c r="P411" s="398"/>
    </row>
    <row r="412" spans="1:17" ht="18" x14ac:dyDescent="0.25">
      <c r="A412" s="598"/>
      <c r="B412" s="599"/>
      <c r="C412" s="602"/>
      <c r="D412" s="599"/>
      <c r="E412" s="600"/>
      <c r="F412" s="599"/>
      <c r="G412" s="601"/>
      <c r="H412" s="601"/>
      <c r="I412" s="599"/>
      <c r="J412" s="599"/>
      <c r="K412" s="599"/>
      <c r="L412" s="599"/>
      <c r="M412" s="598"/>
      <c r="N412" s="599"/>
      <c r="P412" s="599"/>
    </row>
    <row r="413" spans="1:17" ht="21" x14ac:dyDescent="0.25">
      <c r="A413" s="664" t="s">
        <v>3118</v>
      </c>
      <c r="B413" s="647"/>
      <c r="C413" s="596"/>
      <c r="D413" s="647"/>
      <c r="E413" s="647"/>
      <c r="F413" s="647"/>
      <c r="G413" s="665"/>
      <c r="H413" s="665"/>
      <c r="I413" s="647"/>
      <c r="J413" s="647"/>
      <c r="K413" s="647"/>
      <c r="L413" s="647"/>
      <c r="M413" s="562"/>
      <c r="N413" s="647"/>
      <c r="O413" s="562"/>
      <c r="P413" s="647"/>
      <c r="Q413" s="562"/>
    </row>
    <row r="414" spans="1:17" ht="6" customHeight="1" x14ac:dyDescent="0.25">
      <c r="A414" s="427"/>
      <c r="B414" s="497"/>
      <c r="C414" s="479"/>
      <c r="D414" s="497"/>
      <c r="E414" s="497"/>
      <c r="F414" s="497"/>
      <c r="G414" s="479"/>
      <c r="H414" s="479"/>
      <c r="I414" s="497"/>
      <c r="J414" s="497"/>
      <c r="K414" s="497"/>
      <c r="L414" s="497"/>
      <c r="M414" s="427"/>
      <c r="N414" s="497"/>
      <c r="P414" s="497"/>
    </row>
    <row r="415" spans="1:17" ht="18" x14ac:dyDescent="0.25">
      <c r="A415" s="427"/>
      <c r="B415" s="479"/>
      <c r="C415" s="479"/>
      <c r="D415" s="479"/>
      <c r="E415" s="766" t="s">
        <v>3014</v>
      </c>
      <c r="F415" s="766"/>
      <c r="G415" s="766"/>
      <c r="H415" s="766"/>
      <c r="I415" s="766"/>
      <c r="J415" s="766"/>
      <c r="K415" s="766"/>
      <c r="L415" s="766"/>
      <c r="M415" s="766"/>
      <c r="N415" s="536"/>
      <c r="P415" s="398"/>
    </row>
    <row r="416" spans="1:17" ht="18" x14ac:dyDescent="0.25">
      <c r="A416" s="719"/>
      <c r="B416" s="720"/>
      <c r="C416" s="666"/>
      <c r="D416" s="720"/>
      <c r="E416" s="666" t="s">
        <v>3119</v>
      </c>
      <c r="F416" s="720"/>
      <c r="G416" s="666"/>
      <c r="H416" s="720"/>
      <c r="I416" s="666"/>
      <c r="J416" s="720"/>
      <c r="K416" s="666"/>
      <c r="L416" s="720"/>
      <c r="M416" s="666"/>
      <c r="N416" s="720"/>
      <c r="P416" s="720"/>
    </row>
    <row r="417" spans="1:16" ht="18" x14ac:dyDescent="0.25">
      <c r="A417" s="719"/>
      <c r="B417" s="720"/>
      <c r="C417" s="666"/>
      <c r="D417" s="720"/>
      <c r="E417" s="666" t="s">
        <v>3120</v>
      </c>
      <c r="F417" s="720"/>
      <c r="G417" s="666" t="s">
        <v>3121</v>
      </c>
      <c r="H417" s="720"/>
      <c r="I417" s="666" t="s">
        <v>3122</v>
      </c>
      <c r="J417" s="720"/>
      <c r="K417" s="666" t="s">
        <v>3123</v>
      </c>
      <c r="L417" s="720"/>
      <c r="M417" s="666"/>
      <c r="N417" s="720"/>
      <c r="P417" s="720"/>
    </row>
    <row r="418" spans="1:16" ht="22.9" customHeight="1" x14ac:dyDescent="0.25">
      <c r="A418" s="533" t="s">
        <v>3022</v>
      </c>
      <c r="B418" s="720"/>
      <c r="C418" s="667" t="s">
        <v>3068</v>
      </c>
      <c r="D418" s="720"/>
      <c r="E418" s="667" t="s">
        <v>3124</v>
      </c>
      <c r="F418" s="720"/>
      <c r="G418" s="667" t="s">
        <v>3124</v>
      </c>
      <c r="H418" s="720"/>
      <c r="I418" s="667" t="s">
        <v>3124</v>
      </c>
      <c r="J418" s="720"/>
      <c r="K418" s="667" t="s">
        <v>3124</v>
      </c>
      <c r="L418" s="720"/>
      <c r="M418" s="667" t="s">
        <v>144</v>
      </c>
      <c r="N418" s="720"/>
      <c r="P418" s="720"/>
    </row>
    <row r="419" spans="1:16" ht="18" x14ac:dyDescent="0.25">
      <c r="A419" s="427" t="s">
        <v>3023</v>
      </c>
      <c r="B419" s="721"/>
      <c r="C419" s="431" t="s">
        <v>3069</v>
      </c>
      <c r="D419" s="721"/>
      <c r="E419" s="721">
        <v>117122921.24999991</v>
      </c>
      <c r="F419" s="721"/>
      <c r="G419" s="721">
        <v>152468.89000000001</v>
      </c>
      <c r="H419" s="721"/>
      <c r="I419" s="721">
        <v>243989.89</v>
      </c>
      <c r="J419" s="721"/>
      <c r="K419" s="721">
        <v>204874.16</v>
      </c>
      <c r="L419" s="721"/>
      <c r="M419" s="653">
        <v>117724254.18999991</v>
      </c>
      <c r="N419" s="721"/>
      <c r="P419" s="721"/>
    </row>
    <row r="420" spans="1:16" ht="18" x14ac:dyDescent="0.25">
      <c r="A420" s="427"/>
      <c r="B420" s="722"/>
      <c r="C420" s="431" t="s">
        <v>3125</v>
      </c>
      <c r="D420" s="722"/>
      <c r="E420" s="721">
        <v>97216906.580000043</v>
      </c>
      <c r="F420" s="722"/>
      <c r="G420" s="721">
        <v>0</v>
      </c>
      <c r="H420" s="721"/>
      <c r="I420" s="721">
        <v>100858.76</v>
      </c>
      <c r="J420" s="722"/>
      <c r="K420" s="721">
        <v>551046.92999999993</v>
      </c>
      <c r="L420" s="722"/>
      <c r="M420" s="653">
        <v>97868812.270000055</v>
      </c>
      <c r="N420" s="722"/>
      <c r="P420" s="722"/>
    </row>
    <row r="421" spans="1:16" ht="18" x14ac:dyDescent="0.25">
      <c r="A421" s="427"/>
      <c r="B421" s="722"/>
      <c r="C421" s="431" t="s">
        <v>3126</v>
      </c>
      <c r="D421" s="722"/>
      <c r="E421" s="721">
        <v>127757603.69999999</v>
      </c>
      <c r="F421" s="722"/>
      <c r="G421" s="721">
        <v>0</v>
      </c>
      <c r="H421" s="721"/>
      <c r="I421" s="721">
        <v>1616656.52</v>
      </c>
      <c r="J421" s="722"/>
      <c r="K421" s="721">
        <v>683761.27</v>
      </c>
      <c r="L421" s="722"/>
      <c r="M421" s="653">
        <v>130058021.48999998</v>
      </c>
      <c r="N421" s="722"/>
      <c r="P421" s="722"/>
    </row>
    <row r="422" spans="1:16" ht="18" x14ac:dyDescent="0.25">
      <c r="A422" s="427"/>
      <c r="B422" s="722"/>
      <c r="C422" s="431" t="s">
        <v>3127</v>
      </c>
      <c r="D422" s="722"/>
      <c r="E422" s="721">
        <v>163422953.88000008</v>
      </c>
      <c r="F422" s="722"/>
      <c r="G422" s="721">
        <v>192206.41</v>
      </c>
      <c r="H422" s="721"/>
      <c r="I422" s="721">
        <v>0</v>
      </c>
      <c r="J422" s="722"/>
      <c r="K422" s="721">
        <v>860351</v>
      </c>
      <c r="L422" s="722"/>
      <c r="M422" s="653">
        <v>164475511.29000008</v>
      </c>
      <c r="N422" s="722"/>
      <c r="P422" s="722"/>
    </row>
    <row r="423" spans="1:16" ht="18" x14ac:dyDescent="0.25">
      <c r="A423" s="427"/>
      <c r="B423" s="722"/>
      <c r="C423" s="431" t="s">
        <v>3128</v>
      </c>
      <c r="D423" s="722"/>
      <c r="E423" s="721">
        <v>197400996.61999986</v>
      </c>
      <c r="F423" s="722"/>
      <c r="G423" s="721">
        <v>0</v>
      </c>
      <c r="H423" s="721"/>
      <c r="I423" s="721">
        <v>446471.17000000004</v>
      </c>
      <c r="J423" s="722"/>
      <c r="K423" s="721">
        <v>696727.41999999993</v>
      </c>
      <c r="L423" s="722"/>
      <c r="M423" s="653">
        <v>198544195.20999983</v>
      </c>
      <c r="N423" s="722"/>
      <c r="P423" s="722"/>
    </row>
    <row r="424" spans="1:16" ht="18" x14ac:dyDescent="0.25">
      <c r="A424" s="427"/>
      <c r="B424" s="722"/>
      <c r="C424" s="431" t="s">
        <v>3129</v>
      </c>
      <c r="D424" s="722"/>
      <c r="E424" s="721">
        <v>259372075.1099999</v>
      </c>
      <c r="F424" s="722"/>
      <c r="G424" s="721">
        <v>556295.54999999993</v>
      </c>
      <c r="H424" s="721"/>
      <c r="I424" s="721">
        <v>676763.55</v>
      </c>
      <c r="J424" s="722"/>
      <c r="K424" s="721">
        <v>262147.78999999998</v>
      </c>
      <c r="L424" s="722"/>
      <c r="M424" s="653">
        <v>260867281.99999991</v>
      </c>
      <c r="N424" s="722"/>
      <c r="P424" s="722"/>
    </row>
    <row r="425" spans="1:16" ht="18" x14ac:dyDescent="0.25">
      <c r="A425" s="427"/>
      <c r="B425" s="722"/>
      <c r="C425" s="431" t="s">
        <v>3130</v>
      </c>
      <c r="D425" s="722"/>
      <c r="E425" s="721">
        <v>354554154.90000027</v>
      </c>
      <c r="F425" s="722"/>
      <c r="G425" s="721">
        <v>0</v>
      </c>
      <c r="H425" s="721"/>
      <c r="I425" s="721">
        <v>351620.15</v>
      </c>
      <c r="J425" s="722"/>
      <c r="K425" s="721">
        <v>1121482.6599999999</v>
      </c>
      <c r="L425" s="722"/>
      <c r="M425" s="653">
        <v>356027257.71000028</v>
      </c>
      <c r="N425" s="722"/>
      <c r="P425" s="722"/>
    </row>
    <row r="426" spans="1:16" ht="18" x14ac:dyDescent="0.25">
      <c r="A426" s="427"/>
      <c r="B426" s="722"/>
      <c r="C426" s="431" t="s">
        <v>3131</v>
      </c>
      <c r="D426" s="722"/>
      <c r="E426" s="721">
        <v>395084758.09000069</v>
      </c>
      <c r="F426" s="722"/>
      <c r="G426" s="721">
        <v>428081.61</v>
      </c>
      <c r="H426" s="721"/>
      <c r="I426" s="721">
        <v>251253.42</v>
      </c>
      <c r="J426" s="722"/>
      <c r="K426" s="721">
        <v>1110164.8999999999</v>
      </c>
      <c r="L426" s="722"/>
      <c r="M426" s="653">
        <v>396874258.0200007</v>
      </c>
      <c r="N426" s="722"/>
      <c r="P426" s="722"/>
    </row>
    <row r="427" spans="1:16" ht="18" x14ac:dyDescent="0.25">
      <c r="A427" s="427"/>
      <c r="B427" s="722"/>
      <c r="C427" s="431" t="s">
        <v>3132</v>
      </c>
      <c r="D427" s="722"/>
      <c r="E427" s="721">
        <v>470705396.23000032</v>
      </c>
      <c r="F427" s="722"/>
      <c r="G427" s="721">
        <v>524540.58000000007</v>
      </c>
      <c r="H427" s="721"/>
      <c r="I427" s="721">
        <v>596630.49</v>
      </c>
      <c r="J427" s="722"/>
      <c r="K427" s="721">
        <v>1008420.3699999999</v>
      </c>
      <c r="L427" s="722"/>
      <c r="M427" s="653">
        <v>472834987.67000031</v>
      </c>
      <c r="N427" s="722"/>
      <c r="P427" s="722"/>
    </row>
    <row r="428" spans="1:16" ht="18" x14ac:dyDescent="0.25">
      <c r="A428" s="427"/>
      <c r="B428" s="722"/>
      <c r="C428" s="431" t="s">
        <v>3133</v>
      </c>
      <c r="D428" s="722"/>
      <c r="E428" s="721">
        <v>691989739.169999</v>
      </c>
      <c r="F428" s="722"/>
      <c r="G428" s="721">
        <v>202964.73</v>
      </c>
      <c r="H428" s="721"/>
      <c r="I428" s="721">
        <v>1059159.05</v>
      </c>
      <c r="J428" s="722"/>
      <c r="K428" s="721">
        <v>805352.29</v>
      </c>
      <c r="L428" s="722"/>
      <c r="M428" s="653">
        <v>694057215.23999894</v>
      </c>
      <c r="N428" s="722"/>
      <c r="P428" s="722"/>
    </row>
    <row r="429" spans="1:16" ht="18" x14ac:dyDescent="0.25">
      <c r="A429" s="427"/>
      <c r="B429" s="722"/>
      <c r="C429" s="431" t="s">
        <v>3134</v>
      </c>
      <c r="D429" s="722"/>
      <c r="E429" s="721">
        <v>552281935.51000071</v>
      </c>
      <c r="F429" s="722"/>
      <c r="G429" s="721">
        <v>0</v>
      </c>
      <c r="H429" s="721"/>
      <c r="I429" s="721">
        <v>268097.65000000002</v>
      </c>
      <c r="J429" s="722"/>
      <c r="K429" s="721">
        <v>1003168.35</v>
      </c>
      <c r="L429" s="722"/>
      <c r="M429" s="653">
        <v>553553201.51000071</v>
      </c>
      <c r="N429" s="722"/>
      <c r="P429" s="722"/>
    </row>
    <row r="430" spans="1:16" ht="18" x14ac:dyDescent="0.25">
      <c r="A430" s="427"/>
      <c r="B430" s="722"/>
      <c r="C430" s="431" t="s">
        <v>3135</v>
      </c>
      <c r="D430" s="722"/>
      <c r="E430" s="721">
        <v>403658604.06999993</v>
      </c>
      <c r="F430" s="722"/>
      <c r="G430" s="721">
        <v>0</v>
      </c>
      <c r="H430" s="721"/>
      <c r="I430" s="721">
        <v>0</v>
      </c>
      <c r="J430" s="722"/>
      <c r="K430" s="721">
        <v>407656.2</v>
      </c>
      <c r="L430" s="722"/>
      <c r="M430" s="653">
        <v>404066260.26999992</v>
      </c>
      <c r="N430" s="722"/>
      <c r="P430" s="722"/>
    </row>
    <row r="431" spans="1:16" ht="18" x14ac:dyDescent="0.25">
      <c r="A431" s="427"/>
      <c r="B431" s="722"/>
      <c r="C431" s="431" t="s">
        <v>3136</v>
      </c>
      <c r="D431" s="722"/>
      <c r="E431" s="721">
        <v>144919589.95000011</v>
      </c>
      <c r="F431" s="722"/>
      <c r="G431" s="721">
        <v>0</v>
      </c>
      <c r="H431" s="721"/>
      <c r="I431" s="721">
        <v>0</v>
      </c>
      <c r="J431" s="722"/>
      <c r="K431" s="721">
        <v>0</v>
      </c>
      <c r="L431" s="722"/>
      <c r="M431" s="653">
        <v>144919589.95000011</v>
      </c>
      <c r="N431" s="722"/>
      <c r="P431" s="722"/>
    </row>
    <row r="432" spans="1:16" ht="18" outlineLevel="1" x14ac:dyDescent="0.25">
      <c r="A432" s="427"/>
      <c r="B432" s="722"/>
      <c r="C432" s="431" t="s">
        <v>3082</v>
      </c>
      <c r="D432" s="722"/>
      <c r="E432" s="721">
        <v>0</v>
      </c>
      <c r="F432" s="722"/>
      <c r="G432" s="721">
        <v>0</v>
      </c>
      <c r="H432" s="721"/>
      <c r="I432" s="721">
        <v>0</v>
      </c>
      <c r="J432" s="722"/>
      <c r="K432" s="721">
        <v>233848.82</v>
      </c>
      <c r="L432" s="722"/>
      <c r="M432" s="653">
        <v>233848.82</v>
      </c>
      <c r="N432" s="722"/>
      <c r="P432" s="722"/>
    </row>
    <row r="433" spans="1:16" s="470" customFormat="1" ht="18.75" thickBot="1" x14ac:dyDescent="0.3">
      <c r="A433" s="501"/>
      <c r="B433" s="499"/>
      <c r="C433" s="446"/>
      <c r="D433" s="499"/>
      <c r="E433" s="675">
        <v>3975487635.0600009</v>
      </c>
      <c r="F433" s="499"/>
      <c r="G433" s="675">
        <v>2056557.77</v>
      </c>
      <c r="H433" s="446"/>
      <c r="I433" s="675">
        <v>5611500.6499999994</v>
      </c>
      <c r="J433" s="499"/>
      <c r="K433" s="675">
        <v>8949002.1599999983</v>
      </c>
      <c r="L433" s="499"/>
      <c r="M433" s="675">
        <v>3992104695.6400008</v>
      </c>
      <c r="N433" s="499"/>
      <c r="O433" s="723"/>
      <c r="P433" s="499"/>
    </row>
    <row r="434" spans="1:16" ht="18.75" thickTop="1" x14ac:dyDescent="0.25">
      <c r="A434" s="427"/>
      <c r="B434" s="497"/>
      <c r="C434" s="479"/>
      <c r="D434" s="497"/>
      <c r="E434" s="497"/>
      <c r="F434" s="497"/>
      <c r="G434" s="479"/>
      <c r="H434" s="479"/>
      <c r="I434" s="497"/>
      <c r="J434" s="497"/>
      <c r="K434" s="497"/>
      <c r="L434" s="497"/>
      <c r="M434" s="427"/>
      <c r="N434" s="497"/>
      <c r="P434" s="497"/>
    </row>
    <row r="435" spans="1:16" ht="18" x14ac:dyDescent="0.25">
      <c r="A435" s="427"/>
      <c r="B435" s="479"/>
      <c r="C435" s="479"/>
      <c r="D435" s="479"/>
      <c r="E435" s="766" t="s">
        <v>3014</v>
      </c>
      <c r="F435" s="766"/>
      <c r="G435" s="766"/>
      <c r="H435" s="766"/>
      <c r="I435" s="766"/>
      <c r="J435" s="766"/>
      <c r="K435" s="766"/>
      <c r="L435" s="766"/>
      <c r="M435" s="766"/>
      <c r="N435" s="536"/>
      <c r="P435" s="398"/>
    </row>
    <row r="436" spans="1:16" ht="18" x14ac:dyDescent="0.25">
      <c r="A436" s="719"/>
      <c r="B436" s="720"/>
      <c r="C436" s="666"/>
      <c r="D436" s="720"/>
      <c r="E436" s="666" t="s">
        <v>3119</v>
      </c>
      <c r="F436" s="720"/>
      <c r="G436" s="666"/>
      <c r="H436" s="720"/>
      <c r="I436" s="666"/>
      <c r="J436" s="720"/>
      <c r="K436" s="666"/>
      <c r="L436" s="720"/>
      <c r="M436" s="666"/>
      <c r="N436" s="720"/>
      <c r="P436" s="720"/>
    </row>
    <row r="437" spans="1:16" ht="18" x14ac:dyDescent="0.25">
      <c r="A437" s="719"/>
      <c r="B437" s="720"/>
      <c r="C437" s="666"/>
      <c r="D437" s="720"/>
      <c r="E437" s="666" t="s">
        <v>3120</v>
      </c>
      <c r="F437" s="720"/>
      <c r="G437" s="666" t="s">
        <v>3121</v>
      </c>
      <c r="H437" s="720"/>
      <c r="I437" s="666" t="s">
        <v>3122</v>
      </c>
      <c r="J437" s="720"/>
      <c r="K437" s="666" t="s">
        <v>3123</v>
      </c>
      <c r="L437" s="720"/>
      <c r="M437" s="666"/>
      <c r="N437" s="720"/>
      <c r="P437" s="720"/>
    </row>
    <row r="438" spans="1:16" ht="21.6" customHeight="1" x14ac:dyDescent="0.25">
      <c r="A438" s="533" t="s">
        <v>3022</v>
      </c>
      <c r="B438" s="724"/>
      <c r="C438" s="667" t="s">
        <v>3068</v>
      </c>
      <c r="D438" s="724"/>
      <c r="E438" s="667" t="s">
        <v>3124</v>
      </c>
      <c r="F438" s="724"/>
      <c r="G438" s="667" t="s">
        <v>3124</v>
      </c>
      <c r="H438" s="724"/>
      <c r="I438" s="667" t="s">
        <v>3124</v>
      </c>
      <c r="J438" s="724"/>
      <c r="K438" s="667" t="s">
        <v>3124</v>
      </c>
      <c r="L438" s="724"/>
      <c r="M438" s="667" t="s">
        <v>144</v>
      </c>
      <c r="N438" s="724"/>
      <c r="P438" s="724"/>
    </row>
    <row r="439" spans="1:16" ht="18" x14ac:dyDescent="0.25">
      <c r="A439" s="427" t="s">
        <v>3024</v>
      </c>
      <c r="B439" s="725"/>
      <c r="C439" s="431" t="s">
        <v>3069</v>
      </c>
      <c r="D439" s="725"/>
      <c r="E439" s="725">
        <v>737350399.2600013</v>
      </c>
      <c r="F439" s="725"/>
      <c r="G439" s="721">
        <v>0</v>
      </c>
      <c r="H439" s="725"/>
      <c r="I439" s="721">
        <v>0</v>
      </c>
      <c r="J439" s="721"/>
      <c r="K439" s="721">
        <v>2131835.0699999998</v>
      </c>
      <c r="L439" s="725"/>
      <c r="M439" s="725">
        <v>739482234.33000135</v>
      </c>
      <c r="N439" s="725"/>
      <c r="P439" s="725"/>
    </row>
    <row r="440" spans="1:16" ht="18" x14ac:dyDescent="0.25">
      <c r="A440" s="427"/>
      <c r="B440" s="725"/>
      <c r="C440" s="431" t="s">
        <v>3125</v>
      </c>
      <c r="D440" s="725"/>
      <c r="E440" s="725">
        <v>760979927.39999914</v>
      </c>
      <c r="F440" s="725"/>
      <c r="G440" s="721">
        <v>0</v>
      </c>
      <c r="H440" s="725"/>
      <c r="I440" s="721">
        <v>1034599.05</v>
      </c>
      <c r="J440" s="721"/>
      <c r="K440" s="721">
        <v>535243.59</v>
      </c>
      <c r="L440" s="725"/>
      <c r="M440" s="726">
        <v>762549770.03999913</v>
      </c>
      <c r="N440" s="725"/>
      <c r="P440" s="725"/>
    </row>
    <row r="441" spans="1:16" ht="18" x14ac:dyDescent="0.25">
      <c r="A441" s="427"/>
      <c r="B441" s="725"/>
      <c r="C441" s="431" t="s">
        <v>3126</v>
      </c>
      <c r="D441" s="725"/>
      <c r="E441" s="725">
        <v>693349149.41000092</v>
      </c>
      <c r="F441" s="725"/>
      <c r="G441" s="721">
        <v>1077562.1000000001</v>
      </c>
      <c r="H441" s="725"/>
      <c r="I441" s="721">
        <v>275240.03999999998</v>
      </c>
      <c r="J441" s="721"/>
      <c r="K441" s="721">
        <v>1326278.96</v>
      </c>
      <c r="L441" s="725"/>
      <c r="M441" s="726">
        <v>696028230.51000094</v>
      </c>
      <c r="N441" s="725"/>
      <c r="P441" s="725"/>
    </row>
    <row r="442" spans="1:16" ht="18" x14ac:dyDescent="0.25">
      <c r="A442" s="427"/>
      <c r="B442" s="725"/>
      <c r="C442" s="431" t="s">
        <v>3127</v>
      </c>
      <c r="D442" s="725"/>
      <c r="E442" s="725">
        <v>696798733.40000021</v>
      </c>
      <c r="F442" s="725"/>
      <c r="G442" s="721">
        <v>0</v>
      </c>
      <c r="H442" s="725"/>
      <c r="I442" s="721">
        <v>0</v>
      </c>
      <c r="J442" s="721"/>
      <c r="K442" s="721">
        <v>449383.48</v>
      </c>
      <c r="L442" s="725"/>
      <c r="M442" s="726">
        <v>697248116.88000023</v>
      </c>
      <c r="N442" s="725"/>
      <c r="P442" s="725"/>
    </row>
    <row r="443" spans="1:16" ht="18" x14ac:dyDescent="0.25">
      <c r="A443" s="427"/>
      <c r="B443" s="725"/>
      <c r="C443" s="431" t="s">
        <v>3128</v>
      </c>
      <c r="D443" s="725"/>
      <c r="E443" s="725">
        <v>775111141.4000001</v>
      </c>
      <c r="F443" s="725"/>
      <c r="G443" s="721">
        <v>0</v>
      </c>
      <c r="H443" s="725"/>
      <c r="I443" s="721">
        <v>0</v>
      </c>
      <c r="J443" s="721"/>
      <c r="K443" s="721">
        <v>0</v>
      </c>
      <c r="L443" s="725"/>
      <c r="M443" s="726">
        <v>775111141.4000001</v>
      </c>
      <c r="N443" s="725"/>
      <c r="P443" s="725"/>
    </row>
    <row r="444" spans="1:16" ht="18" x14ac:dyDescent="0.25">
      <c r="A444" s="427"/>
      <c r="B444" s="725"/>
      <c r="C444" s="431" t="s">
        <v>3129</v>
      </c>
      <c r="D444" s="725"/>
      <c r="E444" s="725">
        <v>889800652.18000174</v>
      </c>
      <c r="F444" s="725"/>
      <c r="G444" s="721">
        <v>0</v>
      </c>
      <c r="H444" s="725"/>
      <c r="I444" s="721">
        <v>0</v>
      </c>
      <c r="J444" s="721"/>
      <c r="K444" s="721">
        <v>1076077.5900000001</v>
      </c>
      <c r="L444" s="725"/>
      <c r="M444" s="726">
        <v>890876729.77000177</v>
      </c>
      <c r="N444" s="725"/>
      <c r="P444" s="725"/>
    </row>
    <row r="445" spans="1:16" ht="18" x14ac:dyDescent="0.25">
      <c r="A445" s="427"/>
      <c r="B445" s="725"/>
      <c r="C445" s="431" t="s">
        <v>3130</v>
      </c>
      <c r="D445" s="725"/>
      <c r="E445" s="725">
        <v>1107438816.4500024</v>
      </c>
      <c r="F445" s="725"/>
      <c r="G445" s="721">
        <v>0</v>
      </c>
      <c r="H445" s="725"/>
      <c r="I445" s="721">
        <v>444016.81</v>
      </c>
      <c r="J445" s="721"/>
      <c r="K445" s="721">
        <v>0</v>
      </c>
      <c r="L445" s="725"/>
      <c r="M445" s="726">
        <v>1107882833.2600024</v>
      </c>
      <c r="N445" s="725"/>
      <c r="P445" s="725"/>
    </row>
    <row r="446" spans="1:16" ht="18" x14ac:dyDescent="0.25">
      <c r="A446" s="427"/>
      <c r="B446" s="725"/>
      <c r="C446" s="431" t="s">
        <v>3131</v>
      </c>
      <c r="D446" s="725"/>
      <c r="E446" s="725">
        <v>1120504406.3399999</v>
      </c>
      <c r="F446" s="725"/>
      <c r="G446" s="721">
        <v>0</v>
      </c>
      <c r="H446" s="725"/>
      <c r="I446" s="721">
        <v>0</v>
      </c>
      <c r="J446" s="721"/>
      <c r="K446" s="721">
        <v>369142.03</v>
      </c>
      <c r="L446" s="725"/>
      <c r="M446" s="726">
        <v>1120873548.3699999</v>
      </c>
      <c r="N446" s="725"/>
      <c r="P446" s="725"/>
    </row>
    <row r="447" spans="1:16" ht="18" x14ac:dyDescent="0.25">
      <c r="A447" s="427"/>
      <c r="B447" s="725"/>
      <c r="C447" s="431" t="s">
        <v>3132</v>
      </c>
      <c r="D447" s="725"/>
      <c r="E447" s="725">
        <v>1299907499.2500031</v>
      </c>
      <c r="F447" s="725"/>
      <c r="G447" s="721">
        <v>0</v>
      </c>
      <c r="H447" s="725"/>
      <c r="I447" s="721">
        <v>0</v>
      </c>
      <c r="J447" s="721"/>
      <c r="K447" s="721">
        <v>0</v>
      </c>
      <c r="L447" s="725"/>
      <c r="M447" s="726">
        <v>1299907499.2500031</v>
      </c>
      <c r="N447" s="725"/>
      <c r="P447" s="725"/>
    </row>
    <row r="448" spans="1:16" ht="18" x14ac:dyDescent="0.25">
      <c r="A448" s="427"/>
      <c r="B448" s="725"/>
      <c r="C448" s="431" t="s">
        <v>3133</v>
      </c>
      <c r="D448" s="725"/>
      <c r="E448" s="725">
        <v>738596475.04000008</v>
      </c>
      <c r="F448" s="725"/>
      <c r="G448" s="721">
        <v>0</v>
      </c>
      <c r="H448" s="725"/>
      <c r="I448" s="721">
        <v>1066207.51</v>
      </c>
      <c r="J448" s="721"/>
      <c r="K448" s="721">
        <v>198248.67</v>
      </c>
      <c r="L448" s="725"/>
      <c r="M448" s="726">
        <v>739860931.22000003</v>
      </c>
      <c r="N448" s="725"/>
      <c r="P448" s="725"/>
    </row>
    <row r="449" spans="1:16" ht="18" x14ac:dyDescent="0.25">
      <c r="A449" s="427"/>
      <c r="B449" s="725"/>
      <c r="C449" s="431" t="s">
        <v>3134</v>
      </c>
      <c r="D449" s="725"/>
      <c r="E449" s="725">
        <v>557930258.50999939</v>
      </c>
      <c r="F449" s="725"/>
      <c r="G449" s="721">
        <v>0</v>
      </c>
      <c r="H449" s="725"/>
      <c r="I449" s="721">
        <v>0</v>
      </c>
      <c r="J449" s="721"/>
      <c r="K449" s="721">
        <v>0</v>
      </c>
      <c r="L449" s="725"/>
      <c r="M449" s="726">
        <v>557930258.50999939</v>
      </c>
      <c r="N449" s="725"/>
      <c r="P449" s="725"/>
    </row>
    <row r="450" spans="1:16" ht="18" x14ac:dyDescent="0.25">
      <c r="A450" s="427"/>
      <c r="B450" s="725"/>
      <c r="C450" s="431" t="s">
        <v>3135</v>
      </c>
      <c r="D450" s="725"/>
      <c r="E450" s="725">
        <v>375110954.84999985</v>
      </c>
      <c r="F450" s="725"/>
      <c r="G450" s="721">
        <v>0</v>
      </c>
      <c r="H450" s="725"/>
      <c r="I450" s="721">
        <v>0</v>
      </c>
      <c r="J450" s="721"/>
      <c r="K450" s="721">
        <v>0</v>
      </c>
      <c r="L450" s="725"/>
      <c r="M450" s="726">
        <v>375110954.84999985</v>
      </c>
      <c r="N450" s="725"/>
      <c r="P450" s="725"/>
    </row>
    <row r="451" spans="1:16" ht="18" x14ac:dyDescent="0.25">
      <c r="A451" s="427"/>
      <c r="B451" s="725"/>
      <c r="C451" s="431" t="s">
        <v>3136</v>
      </c>
      <c r="D451" s="725"/>
      <c r="E451" s="725">
        <v>106759787.37999989</v>
      </c>
      <c r="F451" s="725"/>
      <c r="G451" s="721">
        <v>0</v>
      </c>
      <c r="H451" s="725"/>
      <c r="I451" s="721">
        <v>0</v>
      </c>
      <c r="J451" s="721"/>
      <c r="K451" s="721">
        <v>0</v>
      </c>
      <c r="L451" s="725"/>
      <c r="M451" s="726">
        <v>106759787.37999989</v>
      </c>
      <c r="N451" s="725"/>
      <c r="P451" s="725"/>
    </row>
    <row r="452" spans="1:16" ht="18" x14ac:dyDescent="0.25">
      <c r="A452" s="427"/>
      <c r="B452" s="725"/>
      <c r="C452" s="431" t="s">
        <v>3082</v>
      </c>
      <c r="D452" s="725"/>
      <c r="E452" s="725">
        <v>0</v>
      </c>
      <c r="F452" s="725"/>
      <c r="G452" s="721">
        <v>0</v>
      </c>
      <c r="H452" s="725"/>
      <c r="I452" s="721">
        <v>0</v>
      </c>
      <c r="J452" s="722"/>
      <c r="K452" s="721">
        <v>0</v>
      </c>
      <c r="L452" s="725"/>
      <c r="M452" s="726">
        <v>0</v>
      </c>
      <c r="N452" s="725"/>
      <c r="P452" s="725"/>
    </row>
    <row r="453" spans="1:16" s="470" customFormat="1" ht="18.75" thickBot="1" x14ac:dyDescent="0.3">
      <c r="A453" s="501"/>
      <c r="B453" s="585"/>
      <c r="C453" s="446"/>
      <c r="D453" s="585"/>
      <c r="E453" s="675">
        <v>9859638200.8700085</v>
      </c>
      <c r="F453" s="585"/>
      <c r="G453" s="675">
        <v>1077562.1000000001</v>
      </c>
      <c r="H453" s="585"/>
      <c r="I453" s="675">
        <v>2820063.41</v>
      </c>
      <c r="J453" s="585"/>
      <c r="K453" s="675">
        <v>6086209.3899999997</v>
      </c>
      <c r="L453" s="585"/>
      <c r="M453" s="675">
        <v>9869622035.7700081</v>
      </c>
      <c r="N453" s="585"/>
      <c r="P453" s="585"/>
    </row>
    <row r="454" spans="1:16" ht="18.75" thickTop="1" x14ac:dyDescent="0.25">
      <c r="A454" s="427"/>
      <c r="B454" s="497"/>
      <c r="C454" s="479"/>
      <c r="D454" s="497"/>
      <c r="E454" s="497"/>
      <c r="F454" s="497"/>
      <c r="G454" s="479"/>
      <c r="H454" s="479"/>
      <c r="I454" s="497"/>
      <c r="J454" s="497"/>
      <c r="K454" s="497"/>
      <c r="L454" s="497"/>
      <c r="M454" s="427"/>
      <c r="N454" s="497"/>
      <c r="P454" s="497"/>
    </row>
    <row r="455" spans="1:16" ht="18" x14ac:dyDescent="0.25">
      <c r="A455" s="427"/>
      <c r="B455" s="479"/>
      <c r="C455" s="479"/>
      <c r="D455" s="479"/>
      <c r="E455" s="766" t="s">
        <v>3014</v>
      </c>
      <c r="F455" s="766"/>
      <c r="G455" s="766"/>
      <c r="H455" s="766"/>
      <c r="I455" s="766"/>
      <c r="J455" s="766"/>
      <c r="K455" s="766"/>
      <c r="L455" s="766"/>
      <c r="M455" s="766"/>
      <c r="N455" s="536"/>
      <c r="P455" s="398"/>
    </row>
    <row r="456" spans="1:16" ht="18" x14ac:dyDescent="0.25">
      <c r="A456" s="719"/>
      <c r="B456" s="720"/>
      <c r="C456" s="666"/>
      <c r="D456" s="720"/>
      <c r="E456" s="666" t="s">
        <v>3119</v>
      </c>
      <c r="F456" s="720"/>
      <c r="G456" s="666"/>
      <c r="H456" s="720"/>
      <c r="I456" s="666"/>
      <c r="J456" s="720"/>
      <c r="K456" s="666"/>
      <c r="L456" s="720"/>
      <c r="M456" s="666"/>
      <c r="N456" s="720"/>
      <c r="P456" s="720"/>
    </row>
    <row r="457" spans="1:16" ht="18" x14ac:dyDescent="0.25">
      <c r="A457" s="719"/>
      <c r="B457" s="720"/>
      <c r="C457" s="666"/>
      <c r="D457" s="720"/>
      <c r="E457" s="666" t="s">
        <v>3120</v>
      </c>
      <c r="F457" s="720"/>
      <c r="G457" s="666" t="s">
        <v>3121</v>
      </c>
      <c r="H457" s="720"/>
      <c r="I457" s="666" t="s">
        <v>3122</v>
      </c>
      <c r="J457" s="720"/>
      <c r="K457" s="666" t="s">
        <v>3123</v>
      </c>
      <c r="L457" s="720"/>
      <c r="M457" s="666"/>
      <c r="N457" s="720"/>
      <c r="P457" s="720"/>
    </row>
    <row r="458" spans="1:16" ht="23.45" customHeight="1" x14ac:dyDescent="0.25">
      <c r="A458" s="533" t="s">
        <v>3022</v>
      </c>
      <c r="B458" s="720"/>
      <c r="C458" s="667" t="s">
        <v>3068</v>
      </c>
      <c r="D458" s="720"/>
      <c r="E458" s="667" t="s">
        <v>3124</v>
      </c>
      <c r="F458" s="720"/>
      <c r="G458" s="667" t="s">
        <v>3124</v>
      </c>
      <c r="H458" s="720"/>
      <c r="I458" s="667" t="s">
        <v>3124</v>
      </c>
      <c r="J458" s="720"/>
      <c r="K458" s="667" t="s">
        <v>3124</v>
      </c>
      <c r="L458" s="720"/>
      <c r="M458" s="667" t="s">
        <v>144</v>
      </c>
      <c r="N458" s="720"/>
      <c r="P458" s="720"/>
    </row>
    <row r="459" spans="1:16" ht="18" x14ac:dyDescent="0.25">
      <c r="A459" s="427" t="s">
        <v>3025</v>
      </c>
      <c r="B459" s="725"/>
      <c r="C459" s="431" t="s">
        <v>3069</v>
      </c>
      <c r="D459" s="725"/>
      <c r="E459" s="727">
        <v>11960447.079999996</v>
      </c>
      <c r="F459" s="725"/>
      <c r="G459" s="721">
        <v>0</v>
      </c>
      <c r="H459" s="725"/>
      <c r="I459" s="721">
        <v>0</v>
      </c>
      <c r="J459" s="721"/>
      <c r="K459" s="721">
        <v>0</v>
      </c>
      <c r="L459" s="725"/>
      <c r="M459" s="725">
        <v>11960447.079999996</v>
      </c>
      <c r="N459" s="725"/>
      <c r="P459" s="725"/>
    </row>
    <row r="460" spans="1:16" ht="18" x14ac:dyDescent="0.25">
      <c r="A460" s="427"/>
      <c r="B460" s="725"/>
      <c r="C460" s="431" t="s">
        <v>3125</v>
      </c>
      <c r="D460" s="725"/>
      <c r="E460" s="727">
        <v>9368474.8699999992</v>
      </c>
      <c r="F460" s="725"/>
      <c r="G460" s="721">
        <v>0</v>
      </c>
      <c r="H460" s="725"/>
      <c r="I460" s="721">
        <v>0</v>
      </c>
      <c r="J460" s="721"/>
      <c r="K460" s="721">
        <v>49864.18</v>
      </c>
      <c r="L460" s="725"/>
      <c r="M460" s="725">
        <v>9418339.0499999989</v>
      </c>
      <c r="N460" s="725"/>
      <c r="P460" s="725"/>
    </row>
    <row r="461" spans="1:16" ht="18" x14ac:dyDescent="0.25">
      <c r="A461" s="427"/>
      <c r="B461" s="725"/>
      <c r="C461" s="431" t="s">
        <v>3126</v>
      </c>
      <c r="D461" s="725"/>
      <c r="E461" s="727">
        <v>15813833.969999991</v>
      </c>
      <c r="F461" s="725"/>
      <c r="G461" s="721">
        <v>0</v>
      </c>
      <c r="H461" s="725"/>
      <c r="I461" s="721">
        <v>0</v>
      </c>
      <c r="J461" s="721"/>
      <c r="K461" s="721">
        <v>0</v>
      </c>
      <c r="L461" s="725"/>
      <c r="M461" s="725">
        <v>15813833.969999991</v>
      </c>
      <c r="N461" s="725"/>
      <c r="P461" s="725"/>
    </row>
    <row r="462" spans="1:16" ht="18" x14ac:dyDescent="0.25">
      <c r="A462" s="427"/>
      <c r="B462" s="725"/>
      <c r="C462" s="431" t="s">
        <v>3127</v>
      </c>
      <c r="D462" s="725"/>
      <c r="E462" s="727">
        <v>16602257.029999999</v>
      </c>
      <c r="F462" s="725"/>
      <c r="G462" s="721">
        <v>134927</v>
      </c>
      <c r="H462" s="725"/>
      <c r="I462" s="721">
        <v>0</v>
      </c>
      <c r="J462" s="721"/>
      <c r="K462" s="721">
        <v>0</v>
      </c>
      <c r="L462" s="725"/>
      <c r="M462" s="725">
        <v>16737184.029999999</v>
      </c>
      <c r="N462" s="725"/>
      <c r="P462" s="725"/>
    </row>
    <row r="463" spans="1:16" ht="18" x14ac:dyDescent="0.25">
      <c r="A463" s="427"/>
      <c r="B463" s="725"/>
      <c r="C463" s="431" t="s">
        <v>3128</v>
      </c>
      <c r="D463" s="725"/>
      <c r="E463" s="727">
        <v>27360919.870000005</v>
      </c>
      <c r="F463" s="725"/>
      <c r="G463" s="721">
        <v>0</v>
      </c>
      <c r="H463" s="725"/>
      <c r="I463" s="721">
        <v>0</v>
      </c>
      <c r="J463" s="721"/>
      <c r="K463" s="721">
        <v>0</v>
      </c>
      <c r="L463" s="725"/>
      <c r="M463" s="725">
        <v>27360919.870000005</v>
      </c>
      <c r="N463" s="725"/>
      <c r="P463" s="725"/>
    </row>
    <row r="464" spans="1:16" ht="18" x14ac:dyDescent="0.25">
      <c r="A464" s="427"/>
      <c r="B464" s="725"/>
      <c r="C464" s="431" t="s">
        <v>3129</v>
      </c>
      <c r="D464" s="725"/>
      <c r="E464" s="727">
        <v>34523971.550000004</v>
      </c>
      <c r="F464" s="725"/>
      <c r="G464" s="721">
        <v>218018.32</v>
      </c>
      <c r="H464" s="725"/>
      <c r="I464" s="721">
        <v>0</v>
      </c>
      <c r="J464" s="721"/>
      <c r="K464" s="721">
        <v>0</v>
      </c>
      <c r="L464" s="725"/>
      <c r="M464" s="725">
        <v>34741989.870000005</v>
      </c>
      <c r="N464" s="725"/>
      <c r="P464" s="725"/>
    </row>
    <row r="465" spans="1:16" ht="18" x14ac:dyDescent="0.25">
      <c r="A465" s="427"/>
      <c r="B465" s="725"/>
      <c r="C465" s="431" t="s">
        <v>3130</v>
      </c>
      <c r="D465" s="725"/>
      <c r="E465" s="727">
        <v>46600871.75999999</v>
      </c>
      <c r="F465" s="725"/>
      <c r="G465" s="721">
        <v>0</v>
      </c>
      <c r="H465" s="725"/>
      <c r="I465" s="721">
        <v>604153.55999999994</v>
      </c>
      <c r="J465" s="721"/>
      <c r="K465" s="721">
        <v>0</v>
      </c>
      <c r="L465" s="725"/>
      <c r="M465" s="725">
        <v>47205025.319999993</v>
      </c>
      <c r="N465" s="725"/>
      <c r="P465" s="725"/>
    </row>
    <row r="466" spans="1:16" ht="18" x14ac:dyDescent="0.25">
      <c r="A466" s="427"/>
      <c r="B466" s="725"/>
      <c r="C466" s="431" t="s">
        <v>3131</v>
      </c>
      <c r="D466" s="725"/>
      <c r="E466" s="727">
        <v>57426968.790000014</v>
      </c>
      <c r="F466" s="725"/>
      <c r="G466" s="721">
        <v>0</v>
      </c>
      <c r="H466" s="725"/>
      <c r="I466" s="721">
        <v>0</v>
      </c>
      <c r="J466" s="721"/>
      <c r="K466" s="721">
        <v>864018.76</v>
      </c>
      <c r="L466" s="725"/>
      <c r="M466" s="725">
        <v>58290987.550000012</v>
      </c>
      <c r="N466" s="725"/>
      <c r="P466" s="725"/>
    </row>
    <row r="467" spans="1:16" ht="18" x14ac:dyDescent="0.25">
      <c r="A467" s="427"/>
      <c r="B467" s="725"/>
      <c r="C467" s="431" t="s">
        <v>3132</v>
      </c>
      <c r="D467" s="725"/>
      <c r="E467" s="727">
        <v>62092047.409999996</v>
      </c>
      <c r="F467" s="725"/>
      <c r="G467" s="721">
        <v>116751.42</v>
      </c>
      <c r="H467" s="725"/>
      <c r="I467" s="721">
        <v>0</v>
      </c>
      <c r="J467" s="721"/>
      <c r="K467" s="721">
        <v>534179.30000000005</v>
      </c>
      <c r="L467" s="725"/>
      <c r="M467" s="725">
        <v>62742978.129999995</v>
      </c>
      <c r="N467" s="725"/>
      <c r="P467" s="725"/>
    </row>
    <row r="468" spans="1:16" ht="18" x14ac:dyDescent="0.25">
      <c r="A468" s="427"/>
      <c r="B468" s="725"/>
      <c r="C468" s="431" t="s">
        <v>3133</v>
      </c>
      <c r="D468" s="725"/>
      <c r="E468" s="727">
        <v>56063250.629999995</v>
      </c>
      <c r="F468" s="725"/>
      <c r="G468" s="721">
        <v>0</v>
      </c>
      <c r="H468" s="725"/>
      <c r="I468" s="721">
        <v>0</v>
      </c>
      <c r="J468" s="721"/>
      <c r="K468" s="721">
        <v>0</v>
      </c>
      <c r="L468" s="725"/>
      <c r="M468" s="725">
        <v>56063250.629999995</v>
      </c>
      <c r="N468" s="725"/>
      <c r="P468" s="725"/>
    </row>
    <row r="469" spans="1:16" ht="18" x14ac:dyDescent="0.25">
      <c r="A469" s="427"/>
      <c r="B469" s="725"/>
      <c r="C469" s="431" t="s">
        <v>3134</v>
      </c>
      <c r="D469" s="725"/>
      <c r="E469" s="727">
        <v>29207105.359999999</v>
      </c>
      <c r="F469" s="725"/>
      <c r="G469" s="721">
        <v>0</v>
      </c>
      <c r="H469" s="725"/>
      <c r="I469" s="721">
        <v>0</v>
      </c>
      <c r="J469" s="721"/>
      <c r="K469" s="721">
        <v>0</v>
      </c>
      <c r="L469" s="725"/>
      <c r="M469" s="725">
        <v>29207105.359999999</v>
      </c>
      <c r="N469" s="725"/>
      <c r="P469" s="725"/>
    </row>
    <row r="470" spans="1:16" ht="18" x14ac:dyDescent="0.25">
      <c r="A470" s="427"/>
      <c r="B470" s="725"/>
      <c r="C470" s="431" t="s">
        <v>3135</v>
      </c>
      <c r="D470" s="725"/>
      <c r="E470" s="727">
        <v>20316286.509999994</v>
      </c>
      <c r="F470" s="725"/>
      <c r="G470" s="721">
        <v>0</v>
      </c>
      <c r="H470" s="725"/>
      <c r="I470" s="721">
        <v>0</v>
      </c>
      <c r="J470" s="721"/>
      <c r="K470" s="721">
        <v>0</v>
      </c>
      <c r="L470" s="725"/>
      <c r="M470" s="725">
        <v>20316286.509999994</v>
      </c>
      <c r="N470" s="725"/>
      <c r="P470" s="725"/>
    </row>
    <row r="471" spans="1:16" ht="18" x14ac:dyDescent="0.25">
      <c r="A471" s="427"/>
      <c r="B471" s="725"/>
      <c r="C471" s="431" t="s">
        <v>3136</v>
      </c>
      <c r="D471" s="725"/>
      <c r="E471" s="727">
        <v>7032315.7500000009</v>
      </c>
      <c r="F471" s="725"/>
      <c r="G471" s="721">
        <v>0</v>
      </c>
      <c r="H471" s="725"/>
      <c r="I471" s="721">
        <v>0</v>
      </c>
      <c r="J471" s="721"/>
      <c r="K471" s="721">
        <v>0</v>
      </c>
      <c r="L471" s="725"/>
      <c r="M471" s="725">
        <v>7032315.7500000009</v>
      </c>
      <c r="N471" s="725"/>
      <c r="P471" s="725"/>
    </row>
    <row r="472" spans="1:16" ht="18" x14ac:dyDescent="0.25">
      <c r="A472" s="427"/>
      <c r="B472" s="725"/>
      <c r="C472" s="431" t="s">
        <v>3082</v>
      </c>
      <c r="D472" s="725"/>
      <c r="E472" s="727">
        <v>0</v>
      </c>
      <c r="F472" s="725"/>
      <c r="G472" s="721">
        <v>0</v>
      </c>
      <c r="H472" s="725"/>
      <c r="I472" s="721">
        <v>0</v>
      </c>
      <c r="J472" s="721"/>
      <c r="K472" s="721">
        <v>0</v>
      </c>
      <c r="L472" s="725"/>
      <c r="M472" s="725">
        <v>0</v>
      </c>
      <c r="N472" s="725"/>
      <c r="P472" s="725"/>
    </row>
    <row r="473" spans="1:16" s="470" customFormat="1" ht="18.75" thickBot="1" x14ac:dyDescent="0.3">
      <c r="A473" s="501"/>
      <c r="B473" s="585"/>
      <c r="C473" s="446"/>
      <c r="D473" s="585"/>
      <c r="E473" s="675">
        <v>394368750.58000004</v>
      </c>
      <c r="F473" s="585"/>
      <c r="G473" s="675">
        <v>469696.74</v>
      </c>
      <c r="H473" s="585"/>
      <c r="I473" s="675">
        <v>604153.55999999994</v>
      </c>
      <c r="J473" s="585"/>
      <c r="K473" s="675">
        <v>1448062.2400000002</v>
      </c>
      <c r="L473" s="585"/>
      <c r="M473" s="675">
        <v>396890663.12000006</v>
      </c>
      <c r="N473" s="585"/>
      <c r="P473" s="585"/>
    </row>
    <row r="474" spans="1:16" s="470" customFormat="1" ht="18.75" thickTop="1" x14ac:dyDescent="0.25">
      <c r="A474" s="501"/>
      <c r="B474" s="499"/>
      <c r="C474" s="446"/>
      <c r="D474" s="499"/>
      <c r="E474" s="499"/>
      <c r="F474" s="499"/>
      <c r="G474" s="446"/>
      <c r="H474" s="446"/>
      <c r="I474" s="499"/>
      <c r="J474" s="499"/>
      <c r="K474" s="499"/>
      <c r="L474" s="499"/>
      <c r="M474" s="501"/>
      <c r="N474" s="499"/>
      <c r="P474" s="499"/>
    </row>
    <row r="475" spans="1:16" ht="18" x14ac:dyDescent="0.25">
      <c r="A475" s="427"/>
      <c r="B475" s="479"/>
      <c r="C475" s="479"/>
      <c r="D475" s="479"/>
      <c r="E475" s="766" t="s">
        <v>3014</v>
      </c>
      <c r="F475" s="766"/>
      <c r="G475" s="766"/>
      <c r="H475" s="766"/>
      <c r="I475" s="766"/>
      <c r="J475" s="766"/>
      <c r="K475" s="766"/>
      <c r="L475" s="766"/>
      <c r="M475" s="766"/>
      <c r="N475" s="536"/>
      <c r="P475" s="398"/>
    </row>
    <row r="476" spans="1:16" ht="18" x14ac:dyDescent="0.25">
      <c r="A476" s="719"/>
      <c r="B476" s="720"/>
      <c r="C476" s="666"/>
      <c r="D476" s="720"/>
      <c r="E476" s="666" t="s">
        <v>3119</v>
      </c>
      <c r="F476" s="720"/>
      <c r="G476" s="666"/>
      <c r="H476" s="720"/>
      <c r="I476" s="666"/>
      <c r="J476" s="720"/>
      <c r="K476" s="666"/>
      <c r="L476" s="720"/>
      <c r="M476" s="666"/>
      <c r="N476" s="720"/>
      <c r="P476" s="720"/>
    </row>
    <row r="477" spans="1:16" ht="18" x14ac:dyDescent="0.25">
      <c r="A477" s="719"/>
      <c r="B477" s="720"/>
      <c r="C477" s="666"/>
      <c r="D477" s="720"/>
      <c r="E477" s="666" t="s">
        <v>3120</v>
      </c>
      <c r="F477" s="720"/>
      <c r="G477" s="666" t="s">
        <v>3121</v>
      </c>
      <c r="H477" s="720"/>
      <c r="I477" s="666" t="s">
        <v>3122</v>
      </c>
      <c r="J477" s="720"/>
      <c r="K477" s="666" t="s">
        <v>3123</v>
      </c>
      <c r="L477" s="720"/>
      <c r="M477" s="666"/>
      <c r="N477" s="720"/>
      <c r="P477" s="720"/>
    </row>
    <row r="478" spans="1:16" ht="29.45" customHeight="1" x14ac:dyDescent="0.25">
      <c r="A478" s="533" t="s">
        <v>3022</v>
      </c>
      <c r="B478" s="720"/>
      <c r="C478" s="667" t="s">
        <v>3068</v>
      </c>
      <c r="D478" s="720"/>
      <c r="E478" s="667" t="s">
        <v>3124</v>
      </c>
      <c r="F478" s="720"/>
      <c r="G478" s="667" t="s">
        <v>3124</v>
      </c>
      <c r="H478" s="720"/>
      <c r="I478" s="667" t="s">
        <v>3124</v>
      </c>
      <c r="J478" s="720"/>
      <c r="K478" s="667" t="s">
        <v>3124</v>
      </c>
      <c r="L478" s="720"/>
      <c r="M478" s="667" t="s">
        <v>144</v>
      </c>
      <c r="N478" s="720"/>
      <c r="P478" s="720"/>
    </row>
    <row r="479" spans="1:16" ht="18" x14ac:dyDescent="0.25">
      <c r="A479" s="427" t="s">
        <v>3026</v>
      </c>
      <c r="B479" s="725"/>
      <c r="C479" s="431" t="s">
        <v>3069</v>
      </c>
      <c r="D479" s="725"/>
      <c r="E479" s="725">
        <v>11641385.40000001</v>
      </c>
      <c r="F479" s="725"/>
      <c r="G479" s="721">
        <v>0</v>
      </c>
      <c r="H479" s="725"/>
      <c r="I479" s="721">
        <v>0</v>
      </c>
      <c r="J479" s="721"/>
      <c r="K479" s="721">
        <v>67869.41</v>
      </c>
      <c r="L479" s="725"/>
      <c r="M479" s="725">
        <v>11709254.81000001</v>
      </c>
      <c r="N479" s="725"/>
      <c r="P479" s="725"/>
    </row>
    <row r="480" spans="1:16" ht="18" x14ac:dyDescent="0.25">
      <c r="A480" s="427"/>
      <c r="B480" s="725"/>
      <c r="C480" s="431" t="s">
        <v>3125</v>
      </c>
      <c r="D480" s="725"/>
      <c r="E480" s="725">
        <v>11139207.799999995</v>
      </c>
      <c r="F480" s="725"/>
      <c r="G480" s="721">
        <v>0</v>
      </c>
      <c r="H480" s="725"/>
      <c r="I480" s="721">
        <v>0</v>
      </c>
      <c r="J480" s="721"/>
      <c r="K480" s="721">
        <v>0</v>
      </c>
      <c r="L480" s="725"/>
      <c r="M480" s="725">
        <v>11139207.799999995</v>
      </c>
      <c r="N480" s="725"/>
      <c r="P480" s="725"/>
    </row>
    <row r="481" spans="1:16" ht="18" x14ac:dyDescent="0.25">
      <c r="A481" s="427"/>
      <c r="B481" s="725"/>
      <c r="C481" s="431" t="s">
        <v>3126</v>
      </c>
      <c r="D481" s="725"/>
      <c r="E481" s="725">
        <v>19368227.479999997</v>
      </c>
      <c r="F481" s="725"/>
      <c r="G481" s="721">
        <v>0</v>
      </c>
      <c r="H481" s="725"/>
      <c r="I481" s="721">
        <v>0</v>
      </c>
      <c r="J481" s="721"/>
      <c r="K481" s="721">
        <v>33415.33</v>
      </c>
      <c r="L481" s="725"/>
      <c r="M481" s="725">
        <v>19401642.809999995</v>
      </c>
      <c r="N481" s="725"/>
      <c r="P481" s="725"/>
    </row>
    <row r="482" spans="1:16" ht="18" x14ac:dyDescent="0.25">
      <c r="A482" s="427"/>
      <c r="B482" s="725"/>
      <c r="C482" s="431" t="s">
        <v>3127</v>
      </c>
      <c r="D482" s="725"/>
      <c r="E482" s="725">
        <v>21373836.859999999</v>
      </c>
      <c r="F482" s="725"/>
      <c r="G482" s="721">
        <v>0</v>
      </c>
      <c r="H482" s="725"/>
      <c r="I482" s="721">
        <v>0</v>
      </c>
      <c r="J482" s="721"/>
      <c r="K482" s="721">
        <v>0</v>
      </c>
      <c r="L482" s="725"/>
      <c r="M482" s="725">
        <v>21373836.859999999</v>
      </c>
      <c r="N482" s="725"/>
      <c r="P482" s="725"/>
    </row>
    <row r="483" spans="1:16" ht="18" x14ac:dyDescent="0.25">
      <c r="A483" s="427"/>
      <c r="B483" s="725"/>
      <c r="C483" s="431" t="s">
        <v>3128</v>
      </c>
      <c r="D483" s="725"/>
      <c r="E483" s="725">
        <v>23702471.990000002</v>
      </c>
      <c r="F483" s="725"/>
      <c r="G483" s="721">
        <v>0</v>
      </c>
      <c r="H483" s="725"/>
      <c r="I483" s="721">
        <v>0</v>
      </c>
      <c r="J483" s="721"/>
      <c r="K483" s="721">
        <v>0</v>
      </c>
      <c r="L483" s="725"/>
      <c r="M483" s="725">
        <v>23702471.990000002</v>
      </c>
      <c r="N483" s="725"/>
      <c r="P483" s="725"/>
    </row>
    <row r="484" spans="1:16" ht="18" x14ac:dyDescent="0.25">
      <c r="A484" s="427"/>
      <c r="B484" s="725"/>
      <c r="C484" s="431" t="s">
        <v>3129</v>
      </c>
      <c r="D484" s="725"/>
      <c r="E484" s="725">
        <v>28211782.879999999</v>
      </c>
      <c r="F484" s="725"/>
      <c r="G484" s="721">
        <v>0</v>
      </c>
      <c r="H484" s="725"/>
      <c r="I484" s="721">
        <v>0</v>
      </c>
      <c r="J484" s="721"/>
      <c r="K484" s="721">
        <v>0</v>
      </c>
      <c r="L484" s="725"/>
      <c r="M484" s="725">
        <v>28211782.879999999</v>
      </c>
      <c r="N484" s="725"/>
      <c r="P484" s="725"/>
    </row>
    <row r="485" spans="1:16" ht="18" x14ac:dyDescent="0.25">
      <c r="A485" s="427"/>
      <c r="B485" s="725"/>
      <c r="C485" s="431" t="s">
        <v>3130</v>
      </c>
      <c r="D485" s="725"/>
      <c r="E485" s="725">
        <v>40688291.800000004</v>
      </c>
      <c r="F485" s="725"/>
      <c r="G485" s="721">
        <v>0</v>
      </c>
      <c r="H485" s="725"/>
      <c r="I485" s="721">
        <v>0</v>
      </c>
      <c r="J485" s="721"/>
      <c r="K485" s="721">
        <v>69755.37</v>
      </c>
      <c r="L485" s="725"/>
      <c r="M485" s="725">
        <v>40758047.170000002</v>
      </c>
      <c r="N485" s="725"/>
      <c r="P485" s="725"/>
    </row>
    <row r="486" spans="1:16" ht="18" x14ac:dyDescent="0.25">
      <c r="A486" s="427"/>
      <c r="B486" s="725"/>
      <c r="C486" s="431" t="s">
        <v>3131</v>
      </c>
      <c r="D486" s="725"/>
      <c r="E486" s="725">
        <v>58160380.120000042</v>
      </c>
      <c r="F486" s="725"/>
      <c r="G486" s="721">
        <v>155536.64000000001</v>
      </c>
      <c r="H486" s="725"/>
      <c r="I486" s="721">
        <v>0</v>
      </c>
      <c r="J486" s="721"/>
      <c r="K486" s="721">
        <v>74840.02</v>
      </c>
      <c r="L486" s="725"/>
      <c r="M486" s="725">
        <v>58390756.780000046</v>
      </c>
      <c r="N486" s="725"/>
      <c r="P486" s="725"/>
    </row>
    <row r="487" spans="1:16" ht="18" x14ac:dyDescent="0.25">
      <c r="A487" s="427"/>
      <c r="B487" s="725"/>
      <c r="C487" s="431" t="s">
        <v>3132</v>
      </c>
      <c r="D487" s="725"/>
      <c r="E487" s="725">
        <v>51482177.459999971</v>
      </c>
      <c r="F487" s="725"/>
      <c r="G487" s="721">
        <v>0</v>
      </c>
      <c r="H487" s="725"/>
      <c r="I487" s="721">
        <v>0</v>
      </c>
      <c r="J487" s="721"/>
      <c r="K487" s="721">
        <v>0</v>
      </c>
      <c r="L487" s="725"/>
      <c r="M487" s="725">
        <v>51482177.459999971</v>
      </c>
      <c r="N487" s="725"/>
      <c r="P487" s="725"/>
    </row>
    <row r="488" spans="1:16" ht="18" x14ac:dyDescent="0.25">
      <c r="A488" s="427"/>
      <c r="B488" s="725"/>
      <c r="C488" s="431" t="s">
        <v>3133</v>
      </c>
      <c r="D488" s="725"/>
      <c r="E488" s="725">
        <v>26014925.649999999</v>
      </c>
      <c r="F488" s="725"/>
      <c r="G488" s="721">
        <v>0</v>
      </c>
      <c r="H488" s="725"/>
      <c r="I488" s="721">
        <v>0</v>
      </c>
      <c r="J488" s="721"/>
      <c r="K488" s="721">
        <v>0</v>
      </c>
      <c r="L488" s="725"/>
      <c r="M488" s="725">
        <v>26014925.649999999</v>
      </c>
      <c r="N488" s="725"/>
      <c r="P488" s="725"/>
    </row>
    <row r="489" spans="1:16" ht="18" x14ac:dyDescent="0.25">
      <c r="A489" s="427"/>
      <c r="B489" s="725"/>
      <c r="C489" s="431" t="s">
        <v>3134</v>
      </c>
      <c r="D489" s="725"/>
      <c r="E489" s="725">
        <v>48832702.000000007</v>
      </c>
      <c r="F489" s="725"/>
      <c r="G489" s="721">
        <v>0</v>
      </c>
      <c r="H489" s="725"/>
      <c r="I489" s="721">
        <v>0</v>
      </c>
      <c r="J489" s="721"/>
      <c r="K489" s="721">
        <v>0</v>
      </c>
      <c r="L489" s="725"/>
      <c r="M489" s="725">
        <v>48832702.000000007</v>
      </c>
      <c r="N489" s="725"/>
      <c r="P489" s="725"/>
    </row>
    <row r="490" spans="1:16" ht="18" x14ac:dyDescent="0.25">
      <c r="A490" s="427"/>
      <c r="B490" s="725"/>
      <c r="C490" s="431" t="s">
        <v>3135</v>
      </c>
      <c r="D490" s="725"/>
      <c r="E490" s="725">
        <v>18056770.75</v>
      </c>
      <c r="F490" s="725"/>
      <c r="G490" s="721">
        <v>0</v>
      </c>
      <c r="H490" s="725"/>
      <c r="I490" s="721">
        <v>0</v>
      </c>
      <c r="J490" s="721"/>
      <c r="K490" s="721">
        <v>0</v>
      </c>
      <c r="L490" s="725"/>
      <c r="M490" s="725">
        <v>18056770.75</v>
      </c>
      <c r="N490" s="725"/>
      <c r="P490" s="725"/>
    </row>
    <row r="491" spans="1:16" ht="18" x14ac:dyDescent="0.25">
      <c r="A491" s="427"/>
      <c r="B491" s="725"/>
      <c r="C491" s="431" t="s">
        <v>3136</v>
      </c>
      <c r="D491" s="725"/>
      <c r="E491" s="725">
        <v>11586754.039999997</v>
      </c>
      <c r="F491" s="725"/>
      <c r="G491" s="721">
        <v>0</v>
      </c>
      <c r="H491" s="725"/>
      <c r="I491" s="721">
        <v>0</v>
      </c>
      <c r="J491" s="721"/>
      <c r="K491" s="721">
        <v>0</v>
      </c>
      <c r="L491" s="725"/>
      <c r="M491" s="725">
        <v>11586754.039999997</v>
      </c>
      <c r="N491" s="725"/>
      <c r="P491" s="725"/>
    </row>
    <row r="492" spans="1:16" ht="18" x14ac:dyDescent="0.25">
      <c r="A492" s="427"/>
      <c r="B492" s="725"/>
      <c r="C492" s="431" t="s">
        <v>3082</v>
      </c>
      <c r="D492" s="725"/>
      <c r="E492" s="725">
        <v>0</v>
      </c>
      <c r="F492" s="725"/>
      <c r="G492" s="721">
        <v>0</v>
      </c>
      <c r="H492" s="725"/>
      <c r="I492" s="721">
        <v>0</v>
      </c>
      <c r="J492" s="721"/>
      <c r="K492" s="721">
        <v>0</v>
      </c>
      <c r="L492" s="725"/>
      <c r="M492" s="725">
        <v>0</v>
      </c>
      <c r="N492" s="725"/>
      <c r="P492" s="725"/>
    </row>
    <row r="493" spans="1:16" s="470" customFormat="1" ht="18.75" thickBot="1" x14ac:dyDescent="0.3">
      <c r="A493" s="501"/>
      <c r="B493" s="585"/>
      <c r="C493" s="446"/>
      <c r="D493" s="585"/>
      <c r="E493" s="675">
        <v>370258914.23000002</v>
      </c>
      <c r="F493" s="585"/>
      <c r="G493" s="675">
        <v>155536.64000000001</v>
      </c>
      <c r="H493" s="585"/>
      <c r="I493" s="675">
        <v>0</v>
      </c>
      <c r="J493" s="585"/>
      <c r="K493" s="675">
        <v>245880.13</v>
      </c>
      <c r="L493" s="585"/>
      <c r="M493" s="675">
        <v>370660331</v>
      </c>
      <c r="N493" s="585"/>
      <c r="P493" s="585"/>
    </row>
    <row r="494" spans="1:16" s="470" customFormat="1" ht="18.75" thickTop="1" x14ac:dyDescent="0.25">
      <c r="A494" s="501"/>
      <c r="B494" s="499"/>
      <c r="C494" s="446"/>
      <c r="D494" s="499"/>
      <c r="E494" s="499"/>
      <c r="F494" s="499"/>
      <c r="G494" s="446"/>
      <c r="H494" s="446"/>
      <c r="I494" s="499"/>
      <c r="J494" s="499"/>
      <c r="K494" s="499"/>
      <c r="L494" s="499"/>
      <c r="M494" s="501"/>
      <c r="N494" s="499"/>
      <c r="P494" s="499"/>
    </row>
    <row r="495" spans="1:16" ht="18" x14ac:dyDescent="0.25">
      <c r="A495" s="427"/>
      <c r="B495" s="479"/>
      <c r="C495" s="479"/>
      <c r="D495" s="479"/>
      <c r="E495" s="766" t="s">
        <v>3014</v>
      </c>
      <c r="F495" s="766"/>
      <c r="G495" s="766"/>
      <c r="H495" s="766"/>
      <c r="I495" s="766"/>
      <c r="J495" s="766"/>
      <c r="K495" s="766"/>
      <c r="L495" s="766"/>
      <c r="M495" s="766"/>
      <c r="N495" s="536"/>
      <c r="P495" s="398"/>
    </row>
    <row r="496" spans="1:16" ht="18" x14ac:dyDescent="0.25">
      <c r="A496" s="719"/>
      <c r="B496" s="720"/>
      <c r="C496" s="666"/>
      <c r="D496" s="720"/>
      <c r="E496" s="666" t="s">
        <v>3119</v>
      </c>
      <c r="F496" s="720"/>
      <c r="G496" s="666"/>
      <c r="H496" s="720"/>
      <c r="I496" s="666"/>
      <c r="J496" s="720"/>
      <c r="K496" s="666"/>
      <c r="L496" s="720"/>
      <c r="M496" s="666"/>
      <c r="N496" s="720"/>
      <c r="P496" s="720"/>
    </row>
    <row r="497" spans="1:16" ht="18" x14ac:dyDescent="0.25">
      <c r="A497" s="719"/>
      <c r="B497" s="720"/>
      <c r="C497" s="666"/>
      <c r="D497" s="720"/>
      <c r="E497" s="666" t="s">
        <v>3120</v>
      </c>
      <c r="F497" s="720"/>
      <c r="G497" s="666" t="s">
        <v>3121</v>
      </c>
      <c r="H497" s="720"/>
      <c r="I497" s="666" t="s">
        <v>3122</v>
      </c>
      <c r="J497" s="720"/>
      <c r="K497" s="666" t="s">
        <v>3123</v>
      </c>
      <c r="L497" s="720"/>
      <c r="M497" s="666"/>
      <c r="N497" s="720"/>
      <c r="P497" s="720"/>
    </row>
    <row r="498" spans="1:16" ht="27" customHeight="1" x14ac:dyDescent="0.25">
      <c r="A498" s="533" t="s">
        <v>3022</v>
      </c>
      <c r="B498" s="720"/>
      <c r="C498" s="667" t="s">
        <v>3068</v>
      </c>
      <c r="D498" s="720"/>
      <c r="E498" s="667" t="s">
        <v>3124</v>
      </c>
      <c r="F498" s="720"/>
      <c r="G498" s="667" t="s">
        <v>3124</v>
      </c>
      <c r="H498" s="720"/>
      <c r="I498" s="667" t="s">
        <v>3124</v>
      </c>
      <c r="J498" s="720"/>
      <c r="K498" s="667" t="s">
        <v>3124</v>
      </c>
      <c r="L498" s="720"/>
      <c r="M498" s="667" t="s">
        <v>144</v>
      </c>
      <c r="N498" s="720"/>
      <c r="P498" s="720"/>
    </row>
    <row r="499" spans="1:16" ht="18" x14ac:dyDescent="0.25">
      <c r="A499" s="427" t="s">
        <v>3027</v>
      </c>
      <c r="B499" s="725"/>
      <c r="C499" s="431" t="s">
        <v>3069</v>
      </c>
      <c r="D499" s="725"/>
      <c r="E499" s="725">
        <v>25349706.270000007</v>
      </c>
      <c r="F499" s="725"/>
      <c r="G499" s="721">
        <v>0</v>
      </c>
      <c r="H499" s="725"/>
      <c r="I499" s="721">
        <v>0</v>
      </c>
      <c r="J499" s="721"/>
      <c r="K499" s="721">
        <v>14176.66</v>
      </c>
      <c r="L499" s="725"/>
      <c r="M499" s="725">
        <v>25363882.930000007</v>
      </c>
      <c r="N499" s="725"/>
      <c r="P499" s="725"/>
    </row>
    <row r="500" spans="1:16" ht="18" x14ac:dyDescent="0.25">
      <c r="A500" s="427"/>
      <c r="B500" s="725"/>
      <c r="C500" s="431" t="s">
        <v>3125</v>
      </c>
      <c r="D500" s="725"/>
      <c r="E500" s="725">
        <v>28036902.550000001</v>
      </c>
      <c r="F500" s="725"/>
      <c r="G500" s="721">
        <v>0</v>
      </c>
      <c r="H500" s="725"/>
      <c r="I500" s="721">
        <v>103517.87</v>
      </c>
      <c r="J500" s="721"/>
      <c r="K500" s="721">
        <v>0</v>
      </c>
      <c r="L500" s="725"/>
      <c r="M500" s="725">
        <v>28140420.420000002</v>
      </c>
      <c r="N500" s="725"/>
      <c r="P500" s="725"/>
    </row>
    <row r="501" spans="1:16" ht="18" x14ac:dyDescent="0.25">
      <c r="A501" s="427"/>
      <c r="B501" s="725"/>
      <c r="C501" s="431" t="s">
        <v>3126</v>
      </c>
      <c r="D501" s="725"/>
      <c r="E501" s="725">
        <v>57558240.429999925</v>
      </c>
      <c r="F501" s="725"/>
      <c r="G501" s="721">
        <v>151613.94</v>
      </c>
      <c r="H501" s="725"/>
      <c r="I501" s="721">
        <v>331142.78999999998</v>
      </c>
      <c r="J501" s="721"/>
      <c r="K501" s="721">
        <v>525133.04</v>
      </c>
      <c r="L501" s="725"/>
      <c r="M501" s="725">
        <v>58566130.199999921</v>
      </c>
      <c r="N501" s="725"/>
      <c r="P501" s="725"/>
    </row>
    <row r="502" spans="1:16" ht="18" x14ac:dyDescent="0.25">
      <c r="A502" s="427"/>
      <c r="B502" s="725"/>
      <c r="C502" s="431" t="s">
        <v>3127</v>
      </c>
      <c r="D502" s="725"/>
      <c r="E502" s="725">
        <v>61025887.910000004</v>
      </c>
      <c r="F502" s="725"/>
      <c r="G502" s="721">
        <v>72648.42</v>
      </c>
      <c r="H502" s="725"/>
      <c r="I502" s="721">
        <v>138964.45000000001</v>
      </c>
      <c r="J502" s="721"/>
      <c r="K502" s="721">
        <v>1812018.7900000003</v>
      </c>
      <c r="L502" s="725"/>
      <c r="M502" s="725">
        <v>63049519.570000008</v>
      </c>
      <c r="N502" s="725"/>
      <c r="P502" s="725"/>
    </row>
    <row r="503" spans="1:16" ht="18" x14ac:dyDescent="0.25">
      <c r="A503" s="427"/>
      <c r="B503" s="725"/>
      <c r="C503" s="431" t="s">
        <v>3128</v>
      </c>
      <c r="D503" s="725"/>
      <c r="E503" s="725">
        <v>49120993.54999999</v>
      </c>
      <c r="F503" s="725"/>
      <c r="G503" s="721">
        <v>0</v>
      </c>
      <c r="H503" s="725"/>
      <c r="I503" s="721">
        <v>71010.61</v>
      </c>
      <c r="J503" s="721"/>
      <c r="K503" s="721">
        <v>505188.32</v>
      </c>
      <c r="L503" s="725"/>
      <c r="M503" s="725">
        <v>49697192.479999989</v>
      </c>
      <c r="N503" s="725"/>
      <c r="P503" s="725"/>
    </row>
    <row r="504" spans="1:16" ht="18" x14ac:dyDescent="0.25">
      <c r="A504" s="427"/>
      <c r="B504" s="725"/>
      <c r="C504" s="431" t="s">
        <v>3129</v>
      </c>
      <c r="D504" s="725"/>
      <c r="E504" s="725">
        <v>57088980.999999978</v>
      </c>
      <c r="F504" s="725"/>
      <c r="G504" s="721">
        <v>0</v>
      </c>
      <c r="H504" s="725"/>
      <c r="I504" s="721">
        <v>0</v>
      </c>
      <c r="J504" s="721"/>
      <c r="K504" s="721">
        <v>253218.56</v>
      </c>
      <c r="L504" s="725"/>
      <c r="M504" s="725">
        <v>57342199.55999998</v>
      </c>
      <c r="N504" s="725"/>
      <c r="P504" s="725"/>
    </row>
    <row r="505" spans="1:16" ht="18" x14ac:dyDescent="0.25">
      <c r="A505" s="427"/>
      <c r="B505" s="725"/>
      <c r="C505" s="431" t="s">
        <v>3130</v>
      </c>
      <c r="D505" s="725"/>
      <c r="E505" s="725">
        <v>72716006.950000033</v>
      </c>
      <c r="F505" s="725"/>
      <c r="G505" s="721">
        <v>0</v>
      </c>
      <c r="H505" s="725"/>
      <c r="I505" s="721">
        <v>384209.58999999997</v>
      </c>
      <c r="J505" s="721"/>
      <c r="K505" s="721">
        <v>368986.43000000005</v>
      </c>
      <c r="L505" s="725"/>
      <c r="M505" s="725">
        <v>73469202.970000044</v>
      </c>
      <c r="N505" s="725"/>
      <c r="P505" s="725"/>
    </row>
    <row r="506" spans="1:16" ht="18" x14ac:dyDescent="0.25">
      <c r="A506" s="427"/>
      <c r="B506" s="725"/>
      <c r="C506" s="431" t="s">
        <v>3131</v>
      </c>
      <c r="D506" s="725"/>
      <c r="E506" s="725">
        <v>93519321.440000132</v>
      </c>
      <c r="F506" s="725"/>
      <c r="G506" s="721">
        <v>0</v>
      </c>
      <c r="H506" s="725"/>
      <c r="I506" s="721">
        <v>0</v>
      </c>
      <c r="J506" s="721"/>
      <c r="K506" s="721">
        <v>0</v>
      </c>
      <c r="L506" s="725"/>
      <c r="M506" s="725">
        <v>93519321.440000132</v>
      </c>
      <c r="N506" s="725"/>
      <c r="P506" s="725"/>
    </row>
    <row r="507" spans="1:16" ht="18" x14ac:dyDescent="0.25">
      <c r="A507" s="427"/>
      <c r="B507" s="725"/>
      <c r="C507" s="431" t="s">
        <v>3132</v>
      </c>
      <c r="D507" s="725"/>
      <c r="E507" s="725">
        <v>53623870.449999958</v>
      </c>
      <c r="F507" s="725"/>
      <c r="G507" s="721">
        <v>0</v>
      </c>
      <c r="H507" s="725"/>
      <c r="I507" s="721">
        <v>342685.9</v>
      </c>
      <c r="J507" s="721"/>
      <c r="K507" s="721">
        <v>0</v>
      </c>
      <c r="L507" s="725"/>
      <c r="M507" s="725">
        <v>53966556.349999957</v>
      </c>
      <c r="N507" s="725"/>
      <c r="P507" s="725"/>
    </row>
    <row r="508" spans="1:16" ht="18" x14ac:dyDescent="0.25">
      <c r="A508" s="427"/>
      <c r="B508" s="725"/>
      <c r="C508" s="431" t="s">
        <v>3133</v>
      </c>
      <c r="D508" s="725"/>
      <c r="E508" s="725">
        <v>24553466.460000012</v>
      </c>
      <c r="F508" s="725"/>
      <c r="G508" s="721">
        <v>0</v>
      </c>
      <c r="H508" s="725"/>
      <c r="I508" s="721">
        <v>0</v>
      </c>
      <c r="J508" s="721"/>
      <c r="K508" s="721">
        <v>0</v>
      </c>
      <c r="L508" s="725"/>
      <c r="M508" s="725">
        <v>24553466.460000012</v>
      </c>
      <c r="N508" s="725"/>
      <c r="P508" s="725"/>
    </row>
    <row r="509" spans="1:16" ht="18" x14ac:dyDescent="0.25">
      <c r="A509" s="427"/>
      <c r="B509" s="725"/>
      <c r="C509" s="431" t="s">
        <v>3134</v>
      </c>
      <c r="D509" s="725"/>
      <c r="E509" s="725">
        <v>38351137.340000004</v>
      </c>
      <c r="F509" s="725"/>
      <c r="G509" s="721">
        <v>0</v>
      </c>
      <c r="H509" s="725"/>
      <c r="I509" s="721">
        <v>0</v>
      </c>
      <c r="J509" s="721"/>
      <c r="K509" s="721">
        <v>0</v>
      </c>
      <c r="L509" s="725"/>
      <c r="M509" s="725">
        <v>38351137.340000004</v>
      </c>
      <c r="N509" s="725"/>
      <c r="P509" s="725"/>
    </row>
    <row r="510" spans="1:16" ht="18" x14ac:dyDescent="0.25">
      <c r="A510" s="427"/>
      <c r="B510" s="725"/>
      <c r="C510" s="431" t="s">
        <v>3135</v>
      </c>
      <c r="D510" s="725"/>
      <c r="E510" s="725">
        <v>13039381.969999997</v>
      </c>
      <c r="F510" s="725"/>
      <c r="G510" s="721">
        <v>0</v>
      </c>
      <c r="H510" s="725"/>
      <c r="I510" s="721">
        <v>0</v>
      </c>
      <c r="J510" s="721"/>
      <c r="K510" s="721">
        <v>0</v>
      </c>
      <c r="L510" s="725"/>
      <c r="M510" s="725">
        <v>13039381.969999997</v>
      </c>
      <c r="N510" s="725"/>
      <c r="P510" s="725"/>
    </row>
    <row r="511" spans="1:16" ht="18" x14ac:dyDescent="0.25">
      <c r="A511" s="427"/>
      <c r="B511" s="725"/>
      <c r="C511" s="431" t="s">
        <v>3136</v>
      </c>
      <c r="D511" s="725"/>
      <c r="E511" s="725">
        <v>9716195.5500000026</v>
      </c>
      <c r="F511" s="725"/>
      <c r="G511" s="721">
        <v>0</v>
      </c>
      <c r="H511" s="725"/>
      <c r="I511" s="721">
        <v>0</v>
      </c>
      <c r="J511" s="721"/>
      <c r="K511" s="721">
        <v>0</v>
      </c>
      <c r="L511" s="725"/>
      <c r="M511" s="725">
        <v>9716195.5500000026</v>
      </c>
      <c r="N511" s="725"/>
      <c r="P511" s="725"/>
    </row>
    <row r="512" spans="1:16" ht="18" x14ac:dyDescent="0.25">
      <c r="A512" s="427"/>
      <c r="B512" s="725"/>
      <c r="C512" s="431" t="s">
        <v>3082</v>
      </c>
      <c r="D512" s="725"/>
      <c r="E512" s="725">
        <v>0</v>
      </c>
      <c r="F512" s="725"/>
      <c r="G512" s="721">
        <v>0</v>
      </c>
      <c r="H512" s="725"/>
      <c r="I512" s="721">
        <v>0</v>
      </c>
      <c r="J512" s="721"/>
      <c r="K512" s="721">
        <v>0</v>
      </c>
      <c r="L512" s="725"/>
      <c r="M512" s="725">
        <v>0</v>
      </c>
      <c r="N512" s="725"/>
      <c r="P512" s="725"/>
    </row>
    <row r="513" spans="1:16" s="470" customFormat="1" ht="18.75" thickBot="1" x14ac:dyDescent="0.3">
      <c r="A513" s="501"/>
      <c r="B513" s="585"/>
      <c r="C513" s="446"/>
      <c r="D513" s="585"/>
      <c r="E513" s="675">
        <v>583700091.87000012</v>
      </c>
      <c r="F513" s="585"/>
      <c r="G513" s="675">
        <v>224262.36</v>
      </c>
      <c r="H513" s="585"/>
      <c r="I513" s="675">
        <v>1371531.21</v>
      </c>
      <c r="J513" s="585"/>
      <c r="K513" s="675">
        <v>3478721.8000000003</v>
      </c>
      <c r="L513" s="585"/>
      <c r="M513" s="675">
        <v>588774607.24000013</v>
      </c>
      <c r="N513" s="585"/>
      <c r="P513" s="585"/>
    </row>
    <row r="514" spans="1:16" s="470" customFormat="1" ht="18.75" thickTop="1" x14ac:dyDescent="0.25">
      <c r="A514" s="501"/>
      <c r="B514" s="499"/>
      <c r="C514" s="446"/>
      <c r="D514" s="499"/>
      <c r="E514" s="499"/>
      <c r="F514" s="499"/>
      <c r="G514" s="446"/>
      <c r="H514" s="446"/>
      <c r="I514" s="499"/>
      <c r="J514" s="499"/>
      <c r="K514" s="499"/>
      <c r="L514" s="499"/>
      <c r="M514" s="501"/>
      <c r="N514" s="499"/>
      <c r="P514" s="499"/>
    </row>
    <row r="515" spans="1:16" ht="18" x14ac:dyDescent="0.25">
      <c r="A515" s="501"/>
      <c r="B515" s="446"/>
      <c r="C515" s="446"/>
      <c r="D515" s="446"/>
      <c r="E515" s="767" t="s">
        <v>3014</v>
      </c>
      <c r="F515" s="767"/>
      <c r="G515" s="767"/>
      <c r="H515" s="767"/>
      <c r="I515" s="767"/>
      <c r="J515" s="767"/>
      <c r="K515" s="767"/>
      <c r="L515" s="767"/>
      <c r="M515" s="767"/>
      <c r="N515" s="536"/>
      <c r="P515" s="398"/>
    </row>
    <row r="516" spans="1:16" ht="18" x14ac:dyDescent="0.25">
      <c r="A516" s="719"/>
      <c r="B516" s="720"/>
      <c r="C516" s="590"/>
      <c r="D516" s="720"/>
      <c r="E516" s="590" t="s">
        <v>3119</v>
      </c>
      <c r="F516" s="720"/>
      <c r="G516" s="590"/>
      <c r="H516" s="720"/>
      <c r="I516" s="590"/>
      <c r="J516" s="720"/>
      <c r="K516" s="590"/>
      <c r="L516" s="720"/>
      <c r="M516" s="590"/>
      <c r="N516" s="720"/>
      <c r="P516" s="720"/>
    </row>
    <row r="517" spans="1:16" ht="18" x14ac:dyDescent="0.25">
      <c r="A517" s="719"/>
      <c r="B517" s="720"/>
      <c r="C517" s="590"/>
      <c r="D517" s="720"/>
      <c r="E517" s="590" t="s">
        <v>3120</v>
      </c>
      <c r="F517" s="720"/>
      <c r="G517" s="590" t="s">
        <v>3121</v>
      </c>
      <c r="H517" s="720"/>
      <c r="I517" s="590" t="s">
        <v>3122</v>
      </c>
      <c r="J517" s="720"/>
      <c r="K517" s="590" t="s">
        <v>3123</v>
      </c>
      <c r="L517" s="720"/>
      <c r="M517" s="590"/>
      <c r="N517" s="720"/>
      <c r="P517" s="720"/>
    </row>
    <row r="518" spans="1:16" ht="23.45" customHeight="1" x14ac:dyDescent="0.25">
      <c r="A518" s="526" t="s">
        <v>3022</v>
      </c>
      <c r="B518" s="720"/>
      <c r="C518" s="667" t="s">
        <v>3068</v>
      </c>
      <c r="D518" s="720"/>
      <c r="E518" s="686" t="s">
        <v>3124</v>
      </c>
      <c r="F518" s="720"/>
      <c r="G518" s="686" t="s">
        <v>3124</v>
      </c>
      <c r="H518" s="720"/>
      <c r="I518" s="686" t="s">
        <v>3124</v>
      </c>
      <c r="J518" s="720"/>
      <c r="K518" s="686" t="s">
        <v>3124</v>
      </c>
      <c r="L518" s="720"/>
      <c r="M518" s="686" t="s">
        <v>144</v>
      </c>
      <c r="N518" s="720"/>
      <c r="P518" s="720"/>
    </row>
    <row r="519" spans="1:16" ht="18" x14ac:dyDescent="0.25">
      <c r="A519" s="501" t="s">
        <v>3137</v>
      </c>
      <c r="B519" s="712"/>
      <c r="C519" s="445" t="s">
        <v>3069</v>
      </c>
      <c r="D519" s="712"/>
      <c r="E519" s="725">
        <v>1750994.1600000004</v>
      </c>
      <c r="F519" s="725"/>
      <c r="G519" s="721">
        <v>0</v>
      </c>
      <c r="H519" s="725"/>
      <c r="I519" s="721">
        <v>0</v>
      </c>
      <c r="J519" s="721"/>
      <c r="K519" s="721">
        <v>0</v>
      </c>
      <c r="L519" s="712"/>
      <c r="M519" s="712">
        <v>1750994.1600000004</v>
      </c>
      <c r="N519" s="712"/>
      <c r="P519" s="712"/>
    </row>
    <row r="520" spans="1:16" ht="18" x14ac:dyDescent="0.25">
      <c r="A520" s="501"/>
      <c r="B520" s="712"/>
      <c r="C520" s="445" t="s">
        <v>3125</v>
      </c>
      <c r="D520" s="712"/>
      <c r="E520" s="725">
        <v>2665631.7999999998</v>
      </c>
      <c r="F520" s="725"/>
      <c r="G520" s="721">
        <v>0</v>
      </c>
      <c r="H520" s="725"/>
      <c r="I520" s="721">
        <v>0</v>
      </c>
      <c r="J520" s="721"/>
      <c r="K520" s="721">
        <v>0</v>
      </c>
      <c r="L520" s="712"/>
      <c r="M520" s="712">
        <v>2665631.7999999998</v>
      </c>
      <c r="N520" s="712"/>
      <c r="P520" s="712"/>
    </row>
    <row r="521" spans="1:16" ht="18" x14ac:dyDescent="0.25">
      <c r="A521" s="501"/>
      <c r="B521" s="712"/>
      <c r="C521" s="445" t="s">
        <v>3126</v>
      </c>
      <c r="D521" s="712"/>
      <c r="E521" s="725">
        <v>1823139.2</v>
      </c>
      <c r="F521" s="725"/>
      <c r="G521" s="721">
        <v>0</v>
      </c>
      <c r="H521" s="725"/>
      <c r="I521" s="721">
        <v>0</v>
      </c>
      <c r="J521" s="721"/>
      <c r="K521" s="721">
        <v>0</v>
      </c>
      <c r="L521" s="712"/>
      <c r="M521" s="712">
        <v>1823139.2</v>
      </c>
      <c r="N521" s="712"/>
      <c r="P521" s="712"/>
    </row>
    <row r="522" spans="1:16" ht="18" x14ac:dyDescent="0.25">
      <c r="A522" s="501"/>
      <c r="B522" s="712"/>
      <c r="C522" s="445" t="s">
        <v>3127</v>
      </c>
      <c r="D522" s="712"/>
      <c r="E522" s="725">
        <v>2087292.83</v>
      </c>
      <c r="F522" s="725"/>
      <c r="G522" s="721">
        <v>0</v>
      </c>
      <c r="H522" s="725"/>
      <c r="I522" s="721">
        <v>0</v>
      </c>
      <c r="J522" s="721"/>
      <c r="K522" s="721">
        <v>0</v>
      </c>
      <c r="L522" s="712"/>
      <c r="M522" s="712">
        <v>2087292.83</v>
      </c>
      <c r="N522" s="712"/>
      <c r="P522" s="712"/>
    </row>
    <row r="523" spans="1:16" ht="18" x14ac:dyDescent="0.25">
      <c r="A523" s="501"/>
      <c r="B523" s="712"/>
      <c r="C523" s="445" t="s">
        <v>3128</v>
      </c>
      <c r="D523" s="712"/>
      <c r="E523" s="725">
        <v>1119029.23</v>
      </c>
      <c r="F523" s="725"/>
      <c r="G523" s="721">
        <v>0</v>
      </c>
      <c r="H523" s="725"/>
      <c r="I523" s="721">
        <v>0</v>
      </c>
      <c r="J523" s="721"/>
      <c r="K523" s="721">
        <v>0</v>
      </c>
      <c r="L523" s="712"/>
      <c r="M523" s="712">
        <v>1119029.23</v>
      </c>
      <c r="N523" s="712"/>
      <c r="P523" s="712"/>
    </row>
    <row r="524" spans="1:16" ht="18" x14ac:dyDescent="0.25">
      <c r="A524" s="501"/>
      <c r="B524" s="712"/>
      <c r="C524" s="445" t="s">
        <v>3129</v>
      </c>
      <c r="D524" s="712"/>
      <c r="E524" s="725">
        <v>1408763.47</v>
      </c>
      <c r="F524" s="725"/>
      <c r="G524" s="721">
        <v>0</v>
      </c>
      <c r="H524" s="725"/>
      <c r="I524" s="721">
        <v>0</v>
      </c>
      <c r="J524" s="721"/>
      <c r="K524" s="721">
        <v>0</v>
      </c>
      <c r="L524" s="712"/>
      <c r="M524" s="712">
        <v>1408763.47</v>
      </c>
      <c r="N524" s="712"/>
      <c r="P524" s="712"/>
    </row>
    <row r="525" spans="1:16" ht="18" x14ac:dyDescent="0.25">
      <c r="A525" s="501"/>
      <c r="B525" s="712"/>
      <c r="C525" s="445" t="s">
        <v>3130</v>
      </c>
      <c r="D525" s="712"/>
      <c r="E525" s="725">
        <v>2806920.73</v>
      </c>
      <c r="F525" s="725"/>
      <c r="G525" s="721">
        <v>0</v>
      </c>
      <c r="H525" s="725"/>
      <c r="I525" s="721">
        <v>0</v>
      </c>
      <c r="J525" s="721"/>
      <c r="K525" s="721">
        <v>0</v>
      </c>
      <c r="L525" s="712"/>
      <c r="M525" s="712">
        <v>2806920.73</v>
      </c>
      <c r="N525" s="712"/>
      <c r="P525" s="712"/>
    </row>
    <row r="526" spans="1:16" ht="18" x14ac:dyDescent="0.25">
      <c r="A526" s="501"/>
      <c r="B526" s="712"/>
      <c r="C526" s="445" t="s">
        <v>3131</v>
      </c>
      <c r="D526" s="712"/>
      <c r="E526" s="725">
        <v>1699253.36</v>
      </c>
      <c r="F526" s="725"/>
      <c r="G526" s="721">
        <v>0</v>
      </c>
      <c r="H526" s="725"/>
      <c r="I526" s="721">
        <v>0</v>
      </c>
      <c r="J526" s="721"/>
      <c r="K526" s="721">
        <v>0</v>
      </c>
      <c r="L526" s="712"/>
      <c r="M526" s="712">
        <v>1699253.36</v>
      </c>
      <c r="N526" s="712"/>
      <c r="P526" s="712"/>
    </row>
    <row r="527" spans="1:16" ht="18" x14ac:dyDescent="0.25">
      <c r="A527" s="501"/>
      <c r="B527" s="712"/>
      <c r="C527" s="445" t="s">
        <v>3132</v>
      </c>
      <c r="D527" s="712"/>
      <c r="E527" s="725">
        <v>4653306.6500000004</v>
      </c>
      <c r="F527" s="725"/>
      <c r="G527" s="721">
        <v>0</v>
      </c>
      <c r="H527" s="725"/>
      <c r="I527" s="721">
        <v>0</v>
      </c>
      <c r="J527" s="721"/>
      <c r="K527" s="721">
        <v>0</v>
      </c>
      <c r="L527" s="712"/>
      <c r="M527" s="712">
        <v>4653306.6500000004</v>
      </c>
      <c r="N527" s="712"/>
      <c r="P527" s="712"/>
    </row>
    <row r="528" spans="1:16" ht="18" x14ac:dyDescent="0.25">
      <c r="A528" s="501"/>
      <c r="B528" s="712"/>
      <c r="C528" s="445" t="s">
        <v>3133</v>
      </c>
      <c r="D528" s="712"/>
      <c r="E528" s="725">
        <v>520208.56</v>
      </c>
      <c r="F528" s="725"/>
      <c r="G528" s="721">
        <v>0</v>
      </c>
      <c r="H528" s="725"/>
      <c r="I528" s="721">
        <v>0</v>
      </c>
      <c r="J528" s="721"/>
      <c r="K528" s="721">
        <v>0</v>
      </c>
      <c r="L528" s="712"/>
      <c r="M528" s="712">
        <v>520208.56</v>
      </c>
      <c r="N528" s="712"/>
      <c r="P528" s="712"/>
    </row>
    <row r="529" spans="1:16" ht="18" x14ac:dyDescent="0.25">
      <c r="A529" s="501"/>
      <c r="B529" s="712"/>
      <c r="C529" s="445" t="s">
        <v>3134</v>
      </c>
      <c r="D529" s="712"/>
      <c r="E529" s="727">
        <v>2025344.52</v>
      </c>
      <c r="F529" s="725"/>
      <c r="G529" s="721">
        <v>0</v>
      </c>
      <c r="H529" s="725"/>
      <c r="I529" s="721">
        <v>0</v>
      </c>
      <c r="J529" s="721"/>
      <c r="K529" s="721">
        <v>0</v>
      </c>
      <c r="L529" s="712"/>
      <c r="M529" s="712">
        <v>2025344.52</v>
      </c>
      <c r="N529" s="712"/>
      <c r="P529" s="712"/>
    </row>
    <row r="530" spans="1:16" ht="18" x14ac:dyDescent="0.25">
      <c r="A530" s="501"/>
      <c r="B530" s="712"/>
      <c r="C530" s="445" t="s">
        <v>3135</v>
      </c>
      <c r="D530" s="712"/>
      <c r="E530" s="727">
        <v>236393.94</v>
      </c>
      <c r="F530" s="725"/>
      <c r="G530" s="721">
        <v>0</v>
      </c>
      <c r="H530" s="725"/>
      <c r="I530" s="721">
        <v>0</v>
      </c>
      <c r="J530" s="721"/>
      <c r="K530" s="721">
        <v>0</v>
      </c>
      <c r="L530" s="712"/>
      <c r="M530" s="712">
        <v>236393.94</v>
      </c>
      <c r="N530" s="712"/>
      <c r="P530" s="712"/>
    </row>
    <row r="531" spans="1:16" ht="18" x14ac:dyDescent="0.25">
      <c r="A531" s="501"/>
      <c r="B531" s="712"/>
      <c r="C531" s="445" t="s">
        <v>3136</v>
      </c>
      <c r="D531" s="712"/>
      <c r="E531" s="725">
        <v>871254.94</v>
      </c>
      <c r="F531" s="725"/>
      <c r="G531" s="721">
        <v>0</v>
      </c>
      <c r="H531" s="725"/>
      <c r="I531" s="721">
        <v>0</v>
      </c>
      <c r="J531" s="721"/>
      <c r="K531" s="721">
        <v>0</v>
      </c>
      <c r="L531" s="712"/>
      <c r="M531" s="712">
        <v>871254.94</v>
      </c>
      <c r="N531" s="712"/>
      <c r="P531" s="712"/>
    </row>
    <row r="532" spans="1:16" s="470" customFormat="1" ht="18" x14ac:dyDescent="0.25">
      <c r="A532" s="501"/>
      <c r="B532" s="712"/>
      <c r="C532" s="445" t="s">
        <v>3082</v>
      </c>
      <c r="D532" s="712"/>
      <c r="E532" s="727">
        <v>0</v>
      </c>
      <c r="F532" s="727"/>
      <c r="G532" s="712">
        <v>0</v>
      </c>
      <c r="H532" s="727"/>
      <c r="I532" s="712">
        <v>0</v>
      </c>
      <c r="J532" s="712"/>
      <c r="K532" s="712">
        <v>0</v>
      </c>
      <c r="L532" s="712"/>
      <c r="M532" s="712">
        <v>0</v>
      </c>
      <c r="N532" s="712"/>
      <c r="P532" s="712"/>
    </row>
    <row r="533" spans="1:16" s="470" customFormat="1" ht="18.75" thickBot="1" x14ac:dyDescent="0.3">
      <c r="A533" s="501"/>
      <c r="B533" s="712"/>
      <c r="C533" s="446"/>
      <c r="D533" s="712"/>
      <c r="E533" s="713">
        <v>23667533.390000001</v>
      </c>
      <c r="F533" s="712"/>
      <c r="G533" s="713">
        <v>0</v>
      </c>
      <c r="H533" s="712"/>
      <c r="I533" s="713">
        <v>0</v>
      </c>
      <c r="J533" s="712"/>
      <c r="K533" s="713">
        <v>0</v>
      </c>
      <c r="L533" s="712"/>
      <c r="M533" s="713">
        <v>23667533.390000001</v>
      </c>
      <c r="N533" s="712"/>
      <c r="P533" s="712"/>
    </row>
    <row r="534" spans="1:16" s="470" customFormat="1" ht="18.75" thickTop="1" x14ac:dyDescent="0.25">
      <c r="A534" s="501"/>
      <c r="B534" s="499"/>
      <c r="C534" s="446"/>
      <c r="D534" s="499"/>
      <c r="E534" s="499"/>
      <c r="F534" s="499"/>
      <c r="G534" s="446"/>
      <c r="H534" s="446"/>
      <c r="I534" s="499"/>
      <c r="J534" s="499"/>
      <c r="K534" s="499"/>
      <c r="L534" s="499"/>
      <c r="M534" s="501"/>
      <c r="N534" s="499"/>
      <c r="P534" s="499"/>
    </row>
    <row r="535" spans="1:16" ht="18" x14ac:dyDescent="0.25">
      <c r="A535" s="427"/>
      <c r="B535" s="479"/>
      <c r="C535" s="479"/>
      <c r="D535" s="479"/>
      <c r="E535" s="766" t="s">
        <v>3014</v>
      </c>
      <c r="F535" s="766"/>
      <c r="G535" s="766"/>
      <c r="H535" s="766"/>
      <c r="I535" s="766"/>
      <c r="J535" s="766"/>
      <c r="K535" s="766"/>
      <c r="L535" s="766"/>
      <c r="M535" s="766"/>
      <c r="N535" s="536"/>
      <c r="P535" s="398"/>
    </row>
    <row r="536" spans="1:16" ht="18" x14ac:dyDescent="0.25">
      <c r="A536" s="719"/>
      <c r="B536" s="720"/>
      <c r="C536" s="666"/>
      <c r="D536" s="720"/>
      <c r="E536" s="666" t="s">
        <v>3119</v>
      </c>
      <c r="F536" s="720"/>
      <c r="G536" s="666"/>
      <c r="H536" s="720"/>
      <c r="I536" s="666"/>
      <c r="J536" s="720"/>
      <c r="K536" s="666"/>
      <c r="L536" s="720"/>
      <c r="M536" s="666"/>
      <c r="N536" s="720"/>
      <c r="P536" s="720"/>
    </row>
    <row r="537" spans="1:16" ht="18" x14ac:dyDescent="0.25">
      <c r="A537" s="719"/>
      <c r="B537" s="720"/>
      <c r="C537" s="666"/>
      <c r="D537" s="720"/>
      <c r="E537" s="666" t="s">
        <v>3120</v>
      </c>
      <c r="F537" s="720"/>
      <c r="G537" s="666" t="s">
        <v>3121</v>
      </c>
      <c r="H537" s="720"/>
      <c r="I537" s="666" t="s">
        <v>3122</v>
      </c>
      <c r="J537" s="720"/>
      <c r="K537" s="666" t="s">
        <v>3123</v>
      </c>
      <c r="L537" s="720"/>
      <c r="M537" s="666"/>
      <c r="N537" s="720"/>
      <c r="P537" s="720"/>
    </row>
    <row r="538" spans="1:16" ht="27.6" customHeight="1" x14ac:dyDescent="0.25">
      <c r="A538" s="533" t="s">
        <v>3022</v>
      </c>
      <c r="B538" s="720"/>
      <c r="C538" s="667" t="s">
        <v>3068</v>
      </c>
      <c r="D538" s="720"/>
      <c r="E538" s="667" t="s">
        <v>3124</v>
      </c>
      <c r="F538" s="720"/>
      <c r="G538" s="667" t="s">
        <v>3124</v>
      </c>
      <c r="H538" s="720"/>
      <c r="I538" s="667" t="s">
        <v>3124</v>
      </c>
      <c r="J538" s="720"/>
      <c r="K538" s="667" t="s">
        <v>3124</v>
      </c>
      <c r="L538" s="720"/>
      <c r="M538" s="667" t="s">
        <v>144</v>
      </c>
      <c r="N538" s="720"/>
      <c r="P538" s="720"/>
    </row>
    <row r="539" spans="1:16" ht="18" x14ac:dyDescent="0.25">
      <c r="A539" s="427" t="s">
        <v>3029</v>
      </c>
      <c r="B539" s="725"/>
      <c r="C539" s="431" t="s">
        <v>3069</v>
      </c>
      <c r="D539" s="725"/>
      <c r="E539" s="725">
        <v>43768487.399999984</v>
      </c>
      <c r="F539" s="725"/>
      <c r="G539" s="721">
        <v>14783.55</v>
      </c>
      <c r="H539" s="725"/>
      <c r="I539" s="721">
        <v>0</v>
      </c>
      <c r="J539" s="721"/>
      <c r="K539" s="721">
        <v>0</v>
      </c>
      <c r="L539" s="725"/>
      <c r="M539" s="725">
        <v>43783270.949999981</v>
      </c>
      <c r="N539" s="725"/>
      <c r="P539" s="725"/>
    </row>
    <row r="540" spans="1:16" ht="18" x14ac:dyDescent="0.25">
      <c r="A540" s="427"/>
      <c r="B540" s="725"/>
      <c r="C540" s="431" t="s">
        <v>3125</v>
      </c>
      <c r="D540" s="725"/>
      <c r="E540" s="725">
        <v>43357256.779999994</v>
      </c>
      <c r="F540" s="725"/>
      <c r="G540" s="721">
        <v>0</v>
      </c>
      <c r="H540" s="725"/>
      <c r="I540" s="721">
        <v>0</v>
      </c>
      <c r="J540" s="721"/>
      <c r="K540" s="721">
        <v>58276.66</v>
      </c>
      <c r="L540" s="725"/>
      <c r="M540" s="725">
        <v>43415533.43999999</v>
      </c>
      <c r="N540" s="725"/>
      <c r="P540" s="725"/>
    </row>
    <row r="541" spans="1:16" ht="18" x14ac:dyDescent="0.25">
      <c r="A541" s="427"/>
      <c r="B541" s="725"/>
      <c r="C541" s="431" t="s">
        <v>3126</v>
      </c>
      <c r="D541" s="725"/>
      <c r="E541" s="725">
        <v>81682200.940000027</v>
      </c>
      <c r="F541" s="725"/>
      <c r="G541" s="721">
        <v>0</v>
      </c>
      <c r="H541" s="725"/>
      <c r="I541" s="721">
        <v>0</v>
      </c>
      <c r="J541" s="721"/>
      <c r="K541" s="721">
        <v>74617.990000000005</v>
      </c>
      <c r="L541" s="725"/>
      <c r="M541" s="725">
        <v>81756818.930000022</v>
      </c>
      <c r="N541" s="725"/>
      <c r="P541" s="725"/>
    </row>
    <row r="542" spans="1:16" ht="18" x14ac:dyDescent="0.25">
      <c r="A542" s="427"/>
      <c r="B542" s="725"/>
      <c r="C542" s="431" t="s">
        <v>3127</v>
      </c>
      <c r="D542" s="725"/>
      <c r="E542" s="725">
        <v>85622905.959999964</v>
      </c>
      <c r="F542" s="725"/>
      <c r="G542" s="721">
        <v>0</v>
      </c>
      <c r="H542" s="725"/>
      <c r="I542" s="721">
        <v>304929.33999999997</v>
      </c>
      <c r="J542" s="721"/>
      <c r="K542" s="721">
        <v>0</v>
      </c>
      <c r="L542" s="725"/>
      <c r="M542" s="725">
        <v>85927835.299999967</v>
      </c>
      <c r="N542" s="725"/>
      <c r="P542" s="725"/>
    </row>
    <row r="543" spans="1:16" ht="18" x14ac:dyDescent="0.25">
      <c r="A543" s="427"/>
      <c r="B543" s="725"/>
      <c r="C543" s="431" t="s">
        <v>3128</v>
      </c>
      <c r="D543" s="725"/>
      <c r="E543" s="725">
        <v>88980927.379999906</v>
      </c>
      <c r="F543" s="725"/>
      <c r="G543" s="721">
        <v>0</v>
      </c>
      <c r="H543" s="725"/>
      <c r="I543" s="721">
        <v>0</v>
      </c>
      <c r="J543" s="721"/>
      <c r="K543" s="721">
        <v>0</v>
      </c>
      <c r="L543" s="725"/>
      <c r="M543" s="725">
        <v>88980927.379999906</v>
      </c>
      <c r="N543" s="725"/>
      <c r="P543" s="725"/>
    </row>
    <row r="544" spans="1:16" ht="18" x14ac:dyDescent="0.25">
      <c r="A544" s="427"/>
      <c r="B544" s="725"/>
      <c r="C544" s="431" t="s">
        <v>3129</v>
      </c>
      <c r="D544" s="725"/>
      <c r="E544" s="725">
        <v>89075114.01000008</v>
      </c>
      <c r="F544" s="725"/>
      <c r="G544" s="721">
        <v>0</v>
      </c>
      <c r="H544" s="725"/>
      <c r="I544" s="721">
        <v>0</v>
      </c>
      <c r="J544" s="721"/>
      <c r="K544" s="721">
        <v>0</v>
      </c>
      <c r="L544" s="725"/>
      <c r="M544" s="725">
        <v>89075114.01000008</v>
      </c>
      <c r="N544" s="725"/>
      <c r="P544" s="725"/>
    </row>
    <row r="545" spans="1:16" ht="18" x14ac:dyDescent="0.25">
      <c r="A545" s="427"/>
      <c r="B545" s="725"/>
      <c r="C545" s="431" t="s">
        <v>3130</v>
      </c>
      <c r="D545" s="725"/>
      <c r="E545" s="725">
        <v>106857426.31000002</v>
      </c>
      <c r="F545" s="725"/>
      <c r="G545" s="721">
        <v>0</v>
      </c>
      <c r="H545" s="725"/>
      <c r="I545" s="721">
        <v>0</v>
      </c>
      <c r="J545" s="721"/>
      <c r="K545" s="721">
        <v>0</v>
      </c>
      <c r="L545" s="725"/>
      <c r="M545" s="725">
        <v>106857426.31000002</v>
      </c>
      <c r="N545" s="725"/>
      <c r="P545" s="725"/>
    </row>
    <row r="546" spans="1:16" ht="18" x14ac:dyDescent="0.25">
      <c r="A546" s="427"/>
      <c r="B546" s="725"/>
      <c r="C546" s="431" t="s">
        <v>3131</v>
      </c>
      <c r="D546" s="725"/>
      <c r="E546" s="725">
        <v>89261097.809999987</v>
      </c>
      <c r="F546" s="725"/>
      <c r="G546" s="721">
        <v>0</v>
      </c>
      <c r="H546" s="725"/>
      <c r="I546" s="721">
        <v>0</v>
      </c>
      <c r="J546" s="721"/>
      <c r="K546" s="721">
        <v>0</v>
      </c>
      <c r="L546" s="725"/>
      <c r="M546" s="725">
        <v>89261097.809999987</v>
      </c>
      <c r="N546" s="725"/>
      <c r="P546" s="725"/>
    </row>
    <row r="547" spans="1:16" ht="18" x14ac:dyDescent="0.25">
      <c r="A547" s="427"/>
      <c r="B547" s="725"/>
      <c r="C547" s="431" t="s">
        <v>3132</v>
      </c>
      <c r="D547" s="725"/>
      <c r="E547" s="725">
        <v>84979872.129999995</v>
      </c>
      <c r="F547" s="725"/>
      <c r="G547" s="721">
        <v>0</v>
      </c>
      <c r="H547" s="725"/>
      <c r="I547" s="721">
        <v>0</v>
      </c>
      <c r="J547" s="721"/>
      <c r="K547" s="721">
        <v>0</v>
      </c>
      <c r="L547" s="725"/>
      <c r="M547" s="725">
        <v>84979872.129999995</v>
      </c>
      <c r="N547" s="725"/>
      <c r="P547" s="725"/>
    </row>
    <row r="548" spans="1:16" ht="18" x14ac:dyDescent="0.25">
      <c r="A548" s="427"/>
      <c r="B548" s="725"/>
      <c r="C548" s="431" t="s">
        <v>3133</v>
      </c>
      <c r="D548" s="725"/>
      <c r="E548" s="725">
        <v>88214218.48999995</v>
      </c>
      <c r="F548" s="725"/>
      <c r="G548" s="721">
        <v>0</v>
      </c>
      <c r="H548" s="725"/>
      <c r="I548" s="721">
        <v>0</v>
      </c>
      <c r="J548" s="721"/>
      <c r="K548" s="721">
        <v>0</v>
      </c>
      <c r="L548" s="725"/>
      <c r="M548" s="725">
        <v>88214218.48999995</v>
      </c>
      <c r="N548" s="725"/>
      <c r="P548" s="725"/>
    </row>
    <row r="549" spans="1:16" ht="18" x14ac:dyDescent="0.25">
      <c r="A549" s="427"/>
      <c r="B549" s="725"/>
      <c r="C549" s="431" t="s">
        <v>3134</v>
      </c>
      <c r="D549" s="725"/>
      <c r="E549" s="725">
        <v>49164451.920000017</v>
      </c>
      <c r="F549" s="725"/>
      <c r="G549" s="721">
        <v>0</v>
      </c>
      <c r="H549" s="725"/>
      <c r="I549" s="721">
        <v>0</v>
      </c>
      <c r="J549" s="721"/>
      <c r="K549" s="721">
        <v>0</v>
      </c>
      <c r="L549" s="725"/>
      <c r="M549" s="725">
        <v>49164451.920000017</v>
      </c>
      <c r="N549" s="725"/>
      <c r="P549" s="725"/>
    </row>
    <row r="550" spans="1:16" ht="18" x14ac:dyDescent="0.25">
      <c r="A550" s="427"/>
      <c r="B550" s="725"/>
      <c r="C550" s="431" t="s">
        <v>3135</v>
      </c>
      <c r="D550" s="725"/>
      <c r="E550" s="725">
        <v>16627487.939999998</v>
      </c>
      <c r="F550" s="725"/>
      <c r="G550" s="721">
        <v>0</v>
      </c>
      <c r="H550" s="725"/>
      <c r="I550" s="721">
        <v>0</v>
      </c>
      <c r="J550" s="721"/>
      <c r="K550" s="721">
        <v>0</v>
      </c>
      <c r="L550" s="725"/>
      <c r="M550" s="725">
        <v>16627487.939999998</v>
      </c>
      <c r="N550" s="725"/>
      <c r="P550" s="725"/>
    </row>
    <row r="551" spans="1:16" ht="18" x14ac:dyDescent="0.25">
      <c r="A551" s="427"/>
      <c r="B551" s="725"/>
      <c r="C551" s="431" t="s">
        <v>3136</v>
      </c>
      <c r="D551" s="725"/>
      <c r="E551" s="725">
        <v>17935494.550000001</v>
      </c>
      <c r="F551" s="725"/>
      <c r="G551" s="721">
        <v>0</v>
      </c>
      <c r="H551" s="725"/>
      <c r="I551" s="721">
        <v>0</v>
      </c>
      <c r="J551" s="721"/>
      <c r="K551" s="721">
        <v>0</v>
      </c>
      <c r="L551" s="725"/>
      <c r="M551" s="725">
        <v>17935494.550000001</v>
      </c>
      <c r="N551" s="725"/>
      <c r="P551" s="725"/>
    </row>
    <row r="552" spans="1:16" ht="18" x14ac:dyDescent="0.25">
      <c r="A552" s="427"/>
      <c r="B552" s="725"/>
      <c r="C552" s="431" t="s">
        <v>3082</v>
      </c>
      <c r="D552" s="725"/>
      <c r="E552" s="725">
        <v>0</v>
      </c>
      <c r="F552" s="725"/>
      <c r="G552" s="721">
        <v>0</v>
      </c>
      <c r="H552" s="725"/>
      <c r="I552" s="721">
        <v>0</v>
      </c>
      <c r="J552" s="721"/>
      <c r="K552" s="721">
        <v>0</v>
      </c>
      <c r="L552" s="725"/>
      <c r="M552" s="725">
        <v>0</v>
      </c>
      <c r="N552" s="725"/>
      <c r="P552" s="725"/>
    </row>
    <row r="553" spans="1:16" s="470" customFormat="1" ht="18.75" thickBot="1" x14ac:dyDescent="0.3">
      <c r="A553" s="501"/>
      <c r="B553" s="585"/>
      <c r="C553" s="446"/>
      <c r="D553" s="585"/>
      <c r="E553" s="675">
        <v>885526941.62000012</v>
      </c>
      <c r="F553" s="585"/>
      <c r="G553" s="675">
        <v>14783.55</v>
      </c>
      <c r="H553" s="585"/>
      <c r="I553" s="675">
        <v>304929.33999999997</v>
      </c>
      <c r="J553" s="585"/>
      <c r="K553" s="675">
        <v>132894.65000000002</v>
      </c>
      <c r="L553" s="585"/>
      <c r="M553" s="675">
        <v>885979549.16000009</v>
      </c>
      <c r="N553" s="585"/>
      <c r="P553" s="585"/>
    </row>
    <row r="554" spans="1:16" s="470" customFormat="1" ht="18.75" thickTop="1" x14ac:dyDescent="0.25">
      <c r="A554" s="501"/>
      <c r="B554" s="499"/>
      <c r="C554" s="446"/>
      <c r="D554" s="499"/>
      <c r="E554" s="499"/>
      <c r="F554" s="499"/>
      <c r="G554" s="446"/>
      <c r="H554" s="446"/>
      <c r="I554" s="499"/>
      <c r="J554" s="499"/>
      <c r="K554" s="499"/>
      <c r="L554" s="499"/>
      <c r="M554" s="501"/>
      <c r="N554" s="499"/>
      <c r="P554" s="499"/>
    </row>
    <row r="555" spans="1:16" ht="18" hidden="1" x14ac:dyDescent="0.25">
      <c r="A555" s="501"/>
      <c r="B555" s="446"/>
      <c r="C555" s="446"/>
      <c r="D555" s="446"/>
      <c r="E555" s="767" t="s">
        <v>3014</v>
      </c>
      <c r="F555" s="767"/>
      <c r="G555" s="767"/>
      <c r="H555" s="767"/>
      <c r="I555" s="767"/>
      <c r="J555" s="767"/>
      <c r="K555" s="767"/>
      <c r="L555" s="767"/>
      <c r="M555" s="767"/>
      <c r="N555" s="536"/>
      <c r="P555" s="398"/>
    </row>
    <row r="556" spans="1:16" ht="18" hidden="1" x14ac:dyDescent="0.25">
      <c r="A556" s="719"/>
      <c r="B556" s="720"/>
      <c r="C556" s="590"/>
      <c r="D556" s="720"/>
      <c r="E556" s="590" t="s">
        <v>3119</v>
      </c>
      <c r="F556" s="720"/>
      <c r="G556" s="590"/>
      <c r="H556" s="720"/>
      <c r="I556" s="590"/>
      <c r="J556" s="720"/>
      <c r="K556" s="590"/>
      <c r="L556" s="720"/>
      <c r="M556" s="590"/>
      <c r="N556" s="720"/>
      <c r="P556" s="720"/>
    </row>
    <row r="557" spans="1:16" ht="18" hidden="1" x14ac:dyDescent="0.25">
      <c r="A557" s="719"/>
      <c r="B557" s="720"/>
      <c r="C557" s="590"/>
      <c r="D557" s="720"/>
      <c r="E557" s="590" t="s">
        <v>3120</v>
      </c>
      <c r="F557" s="720"/>
      <c r="G557" s="590" t="s">
        <v>3121</v>
      </c>
      <c r="H557" s="720"/>
      <c r="I557" s="590" t="s">
        <v>3122</v>
      </c>
      <c r="J557" s="720"/>
      <c r="K557" s="590" t="s">
        <v>3123</v>
      </c>
      <c r="L557" s="720"/>
      <c r="M557" s="590"/>
      <c r="N557" s="720"/>
      <c r="P557" s="720"/>
    </row>
    <row r="558" spans="1:16" ht="29.45" hidden="1" customHeight="1" x14ac:dyDescent="0.25">
      <c r="A558" s="526" t="s">
        <v>3022</v>
      </c>
      <c r="B558" s="720"/>
      <c r="C558" s="667" t="s">
        <v>3068</v>
      </c>
      <c r="D558" s="720"/>
      <c r="E558" s="686" t="s">
        <v>3124</v>
      </c>
      <c r="F558" s="720"/>
      <c r="G558" s="686" t="s">
        <v>3124</v>
      </c>
      <c r="H558" s="720"/>
      <c r="I558" s="686" t="s">
        <v>3124</v>
      </c>
      <c r="J558" s="720"/>
      <c r="K558" s="686" t="s">
        <v>3124</v>
      </c>
      <c r="L558" s="720"/>
      <c r="M558" s="686" t="s">
        <v>144</v>
      </c>
      <c r="N558" s="720"/>
      <c r="P558" s="720"/>
    </row>
    <row r="559" spans="1:16" ht="18" hidden="1" x14ac:dyDescent="0.25">
      <c r="A559" s="501" t="s">
        <v>3138</v>
      </c>
      <c r="B559" s="712"/>
      <c r="C559" s="445" t="str">
        <f>C419</f>
        <v>20.00 and Below</v>
      </c>
      <c r="D559" s="712"/>
      <c r="E559" s="712">
        <v>0</v>
      </c>
      <c r="F559" s="712"/>
      <c r="G559" s="712">
        <v>0</v>
      </c>
      <c r="H559" s="712"/>
      <c r="I559" s="712">
        <v>0</v>
      </c>
      <c r="J559" s="712"/>
      <c r="K559" s="712">
        <v>0</v>
      </c>
      <c r="L559" s="712"/>
      <c r="M559" s="728">
        <f t="shared" ref="M559:M572" si="2">SUM(E559:L559)</f>
        <v>0</v>
      </c>
      <c r="N559" s="712"/>
      <c r="P559" s="712"/>
    </row>
    <row r="560" spans="1:16" ht="18" hidden="1" x14ac:dyDescent="0.25">
      <c r="A560" s="501"/>
      <c r="B560" s="712"/>
      <c r="C560" s="445" t="str">
        <f t="shared" ref="C560:C572" si="3">C420</f>
        <v>20.01 - 25</v>
      </c>
      <c r="D560" s="712"/>
      <c r="E560" s="712">
        <v>0</v>
      </c>
      <c r="F560" s="712"/>
      <c r="G560" s="712">
        <v>0</v>
      </c>
      <c r="H560" s="712"/>
      <c r="I560" s="712">
        <v>0</v>
      </c>
      <c r="J560" s="712"/>
      <c r="K560" s="712">
        <v>0</v>
      </c>
      <c r="L560" s="712"/>
      <c r="M560" s="728">
        <f t="shared" si="2"/>
        <v>0</v>
      </c>
      <c r="N560" s="712"/>
      <c r="P560" s="712"/>
    </row>
    <row r="561" spans="1:16" ht="18" hidden="1" x14ac:dyDescent="0.25">
      <c r="A561" s="501"/>
      <c r="B561" s="712"/>
      <c r="C561" s="445" t="str">
        <f t="shared" si="3"/>
        <v>25.01 - 30</v>
      </c>
      <c r="D561" s="712"/>
      <c r="E561" s="712">
        <v>0</v>
      </c>
      <c r="F561" s="712"/>
      <c r="G561" s="712">
        <v>0</v>
      </c>
      <c r="H561" s="712"/>
      <c r="I561" s="712">
        <v>0</v>
      </c>
      <c r="J561" s="712"/>
      <c r="K561" s="712">
        <v>0</v>
      </c>
      <c r="L561" s="712"/>
      <c r="M561" s="728">
        <f t="shared" si="2"/>
        <v>0</v>
      </c>
      <c r="N561" s="712"/>
      <c r="P561" s="712"/>
    </row>
    <row r="562" spans="1:16" ht="18" hidden="1" x14ac:dyDescent="0.25">
      <c r="A562" s="501"/>
      <c r="B562" s="712"/>
      <c r="C562" s="445" t="str">
        <f t="shared" si="3"/>
        <v>30.01 - 35</v>
      </c>
      <c r="D562" s="712"/>
      <c r="E562" s="712">
        <v>0</v>
      </c>
      <c r="F562" s="712"/>
      <c r="G562" s="712">
        <v>0</v>
      </c>
      <c r="H562" s="712"/>
      <c r="I562" s="712">
        <v>0</v>
      </c>
      <c r="J562" s="712"/>
      <c r="K562" s="712">
        <v>0</v>
      </c>
      <c r="L562" s="712"/>
      <c r="M562" s="728">
        <f t="shared" si="2"/>
        <v>0</v>
      </c>
      <c r="N562" s="712"/>
      <c r="P562" s="712"/>
    </row>
    <row r="563" spans="1:16" ht="18" hidden="1" x14ac:dyDescent="0.25">
      <c r="A563" s="501"/>
      <c r="B563" s="712"/>
      <c r="C563" s="445" t="str">
        <f t="shared" si="3"/>
        <v>35.01 - 40</v>
      </c>
      <c r="D563" s="712"/>
      <c r="E563" s="712">
        <v>0</v>
      </c>
      <c r="F563" s="712"/>
      <c r="G563" s="712">
        <v>0</v>
      </c>
      <c r="H563" s="712"/>
      <c r="I563" s="712">
        <v>0</v>
      </c>
      <c r="J563" s="712"/>
      <c r="K563" s="712">
        <v>0</v>
      </c>
      <c r="L563" s="712"/>
      <c r="M563" s="728">
        <f t="shared" si="2"/>
        <v>0</v>
      </c>
      <c r="N563" s="712"/>
      <c r="P563" s="712"/>
    </row>
    <row r="564" spans="1:16" ht="18" hidden="1" x14ac:dyDescent="0.25">
      <c r="A564" s="501"/>
      <c r="B564" s="712"/>
      <c r="C564" s="445" t="str">
        <f t="shared" si="3"/>
        <v>40.01 - 45</v>
      </c>
      <c r="D564" s="712"/>
      <c r="E564" s="712">
        <v>0</v>
      </c>
      <c r="F564" s="712"/>
      <c r="G564" s="712">
        <v>0</v>
      </c>
      <c r="H564" s="712"/>
      <c r="I564" s="712">
        <v>0</v>
      </c>
      <c r="J564" s="712"/>
      <c r="K564" s="712">
        <v>0</v>
      </c>
      <c r="L564" s="712"/>
      <c r="M564" s="728">
        <f t="shared" si="2"/>
        <v>0</v>
      </c>
      <c r="N564" s="712"/>
      <c r="P564" s="712"/>
    </row>
    <row r="565" spans="1:16" ht="18" hidden="1" x14ac:dyDescent="0.25">
      <c r="A565" s="501"/>
      <c r="B565" s="712"/>
      <c r="C565" s="445" t="str">
        <f t="shared" si="3"/>
        <v>45.01 - 50</v>
      </c>
      <c r="D565" s="712"/>
      <c r="E565" s="712">
        <v>0</v>
      </c>
      <c r="F565" s="712"/>
      <c r="G565" s="712">
        <v>0</v>
      </c>
      <c r="H565" s="712"/>
      <c r="I565" s="712">
        <v>0</v>
      </c>
      <c r="J565" s="712"/>
      <c r="K565" s="712">
        <v>0</v>
      </c>
      <c r="L565" s="712"/>
      <c r="M565" s="728">
        <f t="shared" si="2"/>
        <v>0</v>
      </c>
      <c r="N565" s="712"/>
      <c r="P565" s="712"/>
    </row>
    <row r="566" spans="1:16" ht="18" hidden="1" x14ac:dyDescent="0.25">
      <c r="A566" s="501"/>
      <c r="B566" s="712"/>
      <c r="C566" s="445" t="str">
        <f t="shared" si="3"/>
        <v>50.01 - 55</v>
      </c>
      <c r="D566" s="712"/>
      <c r="E566" s="712">
        <v>0</v>
      </c>
      <c r="F566" s="712"/>
      <c r="G566" s="712">
        <v>0</v>
      </c>
      <c r="H566" s="712"/>
      <c r="I566" s="712">
        <v>0</v>
      </c>
      <c r="J566" s="712"/>
      <c r="K566" s="712">
        <v>0</v>
      </c>
      <c r="L566" s="712"/>
      <c r="M566" s="728">
        <f t="shared" si="2"/>
        <v>0</v>
      </c>
      <c r="N566" s="712"/>
      <c r="P566" s="712"/>
    </row>
    <row r="567" spans="1:16" ht="18" hidden="1" x14ac:dyDescent="0.25">
      <c r="A567" s="501"/>
      <c r="B567" s="712"/>
      <c r="C567" s="445" t="str">
        <f t="shared" si="3"/>
        <v>55.01 - 60</v>
      </c>
      <c r="D567" s="712"/>
      <c r="E567" s="712">
        <v>0</v>
      </c>
      <c r="F567" s="712"/>
      <c r="G567" s="712">
        <v>0</v>
      </c>
      <c r="H567" s="712"/>
      <c r="I567" s="712">
        <v>0</v>
      </c>
      <c r="J567" s="712"/>
      <c r="K567" s="712">
        <v>0</v>
      </c>
      <c r="L567" s="712"/>
      <c r="M567" s="728">
        <f t="shared" si="2"/>
        <v>0</v>
      </c>
      <c r="N567" s="712"/>
      <c r="P567" s="712"/>
    </row>
    <row r="568" spans="1:16" ht="18" hidden="1" x14ac:dyDescent="0.25">
      <c r="A568" s="501"/>
      <c r="B568" s="712"/>
      <c r="C568" s="445" t="str">
        <f t="shared" si="3"/>
        <v>60.01 - 65</v>
      </c>
      <c r="D568" s="712"/>
      <c r="E568" s="712">
        <v>0</v>
      </c>
      <c r="F568" s="712"/>
      <c r="G568" s="712">
        <v>0</v>
      </c>
      <c r="H568" s="712"/>
      <c r="I568" s="712">
        <v>0</v>
      </c>
      <c r="J568" s="712"/>
      <c r="K568" s="712">
        <v>0</v>
      </c>
      <c r="L568" s="712"/>
      <c r="M568" s="728">
        <f t="shared" si="2"/>
        <v>0</v>
      </c>
      <c r="N568" s="712"/>
      <c r="P568" s="712"/>
    </row>
    <row r="569" spans="1:16" ht="18" hidden="1" x14ac:dyDescent="0.25">
      <c r="A569" s="501"/>
      <c r="B569" s="712"/>
      <c r="C569" s="445" t="str">
        <f t="shared" si="3"/>
        <v>65.01 - 70</v>
      </c>
      <c r="D569" s="712"/>
      <c r="E569" s="712">
        <v>0</v>
      </c>
      <c r="F569" s="712"/>
      <c r="G569" s="712">
        <v>0</v>
      </c>
      <c r="H569" s="712"/>
      <c r="I569" s="712">
        <v>0</v>
      </c>
      <c r="J569" s="712"/>
      <c r="K569" s="712">
        <v>0</v>
      </c>
      <c r="L569" s="712"/>
      <c r="M569" s="728">
        <f t="shared" si="2"/>
        <v>0</v>
      </c>
      <c r="N569" s="712"/>
      <c r="P569" s="712"/>
    </row>
    <row r="570" spans="1:16" ht="18" hidden="1" x14ac:dyDescent="0.25">
      <c r="A570" s="501"/>
      <c r="B570" s="712"/>
      <c r="C570" s="445" t="str">
        <f t="shared" si="3"/>
        <v>70.01 - 75</v>
      </c>
      <c r="D570" s="712"/>
      <c r="E570" s="712">
        <v>0</v>
      </c>
      <c r="F570" s="712"/>
      <c r="G570" s="712">
        <v>0</v>
      </c>
      <c r="H570" s="712"/>
      <c r="I570" s="712">
        <v>0</v>
      </c>
      <c r="J570" s="712"/>
      <c r="K570" s="712">
        <v>0</v>
      </c>
      <c r="L570" s="712"/>
      <c r="M570" s="728">
        <f t="shared" si="2"/>
        <v>0</v>
      </c>
      <c r="N570" s="712"/>
      <c r="P570" s="712"/>
    </row>
    <row r="571" spans="1:16" ht="18" hidden="1" x14ac:dyDescent="0.25">
      <c r="A571" s="501"/>
      <c r="B571" s="712"/>
      <c r="C571" s="445" t="str">
        <f t="shared" si="3"/>
        <v>75.01 - 80</v>
      </c>
      <c r="D571" s="712"/>
      <c r="E571" s="712">
        <v>0</v>
      </c>
      <c r="F571" s="712"/>
      <c r="G571" s="712">
        <v>0</v>
      </c>
      <c r="H571" s="712"/>
      <c r="I571" s="712">
        <v>0</v>
      </c>
      <c r="J571" s="712"/>
      <c r="K571" s="712">
        <v>0</v>
      </c>
      <c r="L571" s="712"/>
      <c r="M571" s="728">
        <f t="shared" si="2"/>
        <v>0</v>
      </c>
      <c r="N571" s="712"/>
      <c r="P571" s="712"/>
    </row>
    <row r="572" spans="1:16" ht="18" hidden="1" x14ac:dyDescent="0.25">
      <c r="A572" s="501"/>
      <c r="B572" s="712"/>
      <c r="C572" s="445" t="str">
        <f t="shared" si="3"/>
        <v>80.01 and Above</v>
      </c>
      <c r="D572" s="712"/>
      <c r="E572" s="712">
        <v>0</v>
      </c>
      <c r="F572" s="712"/>
      <c r="G572" s="712">
        <v>0</v>
      </c>
      <c r="H572" s="712"/>
      <c r="I572" s="712">
        <v>0</v>
      </c>
      <c r="J572" s="712"/>
      <c r="K572" s="712">
        <v>0</v>
      </c>
      <c r="L572" s="712"/>
      <c r="M572" s="728">
        <f t="shared" si="2"/>
        <v>0</v>
      </c>
      <c r="N572" s="712"/>
      <c r="P572" s="712"/>
    </row>
    <row r="573" spans="1:16" ht="18.75" hidden="1" thickBot="1" x14ac:dyDescent="0.3">
      <c r="A573" s="501"/>
      <c r="B573" s="712"/>
      <c r="C573" s="446"/>
      <c r="D573" s="712"/>
      <c r="E573" s="713">
        <f>SUM(E559:E559:E572)</f>
        <v>0</v>
      </c>
      <c r="F573" s="712"/>
      <c r="G573" s="713">
        <f>SUM(G559:G559:G572)</f>
        <v>0</v>
      </c>
      <c r="H573" s="712"/>
      <c r="I573" s="713">
        <f>SUM(I559:I559:I572)</f>
        <v>0</v>
      </c>
      <c r="J573" s="712"/>
      <c r="K573" s="713">
        <f>SUM(K559:K559:K572)</f>
        <v>0</v>
      </c>
      <c r="L573" s="712"/>
      <c r="M573" s="713">
        <f>SUM(M559:M559:M572)</f>
        <v>0</v>
      </c>
      <c r="N573" s="712"/>
      <c r="P573" s="712"/>
    </row>
    <row r="574" spans="1:16" ht="18" hidden="1" x14ac:dyDescent="0.25">
      <c r="A574" s="427"/>
      <c r="B574" s="497"/>
      <c r="C574" s="479"/>
      <c r="D574" s="497"/>
      <c r="E574" s="497"/>
      <c r="F574" s="497"/>
      <c r="G574" s="479"/>
      <c r="H574" s="479"/>
      <c r="I574" s="497"/>
      <c r="J574" s="497"/>
      <c r="K574" s="497"/>
      <c r="L574" s="497"/>
      <c r="M574" s="427"/>
      <c r="N574" s="497"/>
      <c r="P574" s="497"/>
    </row>
    <row r="575" spans="1:16" ht="18" x14ac:dyDescent="0.25">
      <c r="A575" s="427"/>
      <c r="B575" s="479"/>
      <c r="C575" s="479"/>
      <c r="D575" s="479"/>
      <c r="E575" s="766" t="s">
        <v>3014</v>
      </c>
      <c r="F575" s="766"/>
      <c r="G575" s="766"/>
      <c r="H575" s="766"/>
      <c r="I575" s="766"/>
      <c r="J575" s="766"/>
      <c r="K575" s="766"/>
      <c r="L575" s="766"/>
      <c r="M575" s="766"/>
      <c r="N575" s="536"/>
      <c r="P575" s="398"/>
    </row>
    <row r="576" spans="1:16" ht="18" x14ac:dyDescent="0.25">
      <c r="A576" s="719"/>
      <c r="B576" s="720"/>
      <c r="C576" s="666"/>
      <c r="D576" s="720"/>
      <c r="E576" s="666" t="s">
        <v>3119</v>
      </c>
      <c r="F576" s="720"/>
      <c r="G576" s="666"/>
      <c r="H576" s="720"/>
      <c r="I576" s="666"/>
      <c r="J576" s="720"/>
      <c r="K576" s="666"/>
      <c r="L576" s="720"/>
      <c r="M576" s="666"/>
      <c r="N576" s="720"/>
      <c r="P576" s="720"/>
    </row>
    <row r="577" spans="1:16" ht="18" x14ac:dyDescent="0.25">
      <c r="A577" s="719"/>
      <c r="B577" s="720"/>
      <c r="C577" s="666"/>
      <c r="D577" s="720"/>
      <c r="E577" s="666" t="s">
        <v>3120</v>
      </c>
      <c r="F577" s="720"/>
      <c r="G577" s="666" t="s">
        <v>3121</v>
      </c>
      <c r="H577" s="720"/>
      <c r="I577" s="666" t="s">
        <v>3122</v>
      </c>
      <c r="J577" s="720"/>
      <c r="K577" s="666" t="s">
        <v>3123</v>
      </c>
      <c r="L577" s="720"/>
      <c r="M577" s="666"/>
      <c r="N577" s="720"/>
      <c r="P577" s="720"/>
    </row>
    <row r="578" spans="1:16" ht="27.6" customHeight="1" x14ac:dyDescent="0.25">
      <c r="A578" s="533" t="s">
        <v>3022</v>
      </c>
      <c r="B578" s="720"/>
      <c r="C578" s="667" t="s">
        <v>3068</v>
      </c>
      <c r="D578" s="720"/>
      <c r="E578" s="667" t="s">
        <v>3124</v>
      </c>
      <c r="F578" s="720"/>
      <c r="G578" s="667" t="s">
        <v>3124</v>
      </c>
      <c r="H578" s="720"/>
      <c r="I578" s="667" t="s">
        <v>3124</v>
      </c>
      <c r="J578" s="720"/>
      <c r="K578" s="667" t="s">
        <v>3124</v>
      </c>
      <c r="L578" s="720"/>
      <c r="M578" s="667" t="s">
        <v>144</v>
      </c>
      <c r="N578" s="720"/>
      <c r="P578" s="720"/>
    </row>
    <row r="579" spans="1:16" ht="18" x14ac:dyDescent="0.25">
      <c r="A579" s="427" t="s">
        <v>3030</v>
      </c>
      <c r="B579" s="725"/>
      <c r="C579" s="431" t="s">
        <v>3069</v>
      </c>
      <c r="D579" s="725"/>
      <c r="E579" s="725">
        <v>1561616688.8199916</v>
      </c>
      <c r="F579" s="725"/>
      <c r="G579" s="721">
        <v>300888.79000000004</v>
      </c>
      <c r="H579" s="725"/>
      <c r="I579" s="721">
        <v>542550.35</v>
      </c>
      <c r="J579" s="721"/>
      <c r="K579" s="721">
        <v>1083123.4000000001</v>
      </c>
      <c r="L579" s="725"/>
      <c r="M579" s="725">
        <v>1563543251.3599916</v>
      </c>
      <c r="N579" s="725"/>
      <c r="P579" s="725"/>
    </row>
    <row r="580" spans="1:16" ht="18" x14ac:dyDescent="0.25">
      <c r="A580" s="427"/>
      <c r="B580" s="725"/>
      <c r="C580" s="431" t="s">
        <v>3125</v>
      </c>
      <c r="D580" s="725"/>
      <c r="E580" s="725">
        <v>1448081473.2099993</v>
      </c>
      <c r="F580" s="725"/>
      <c r="G580" s="721">
        <v>0</v>
      </c>
      <c r="H580" s="725"/>
      <c r="I580" s="721">
        <v>398819.48</v>
      </c>
      <c r="J580" s="721"/>
      <c r="K580" s="721">
        <v>730607.9</v>
      </c>
      <c r="L580" s="725"/>
      <c r="M580" s="725">
        <v>1449210900.5899994</v>
      </c>
      <c r="N580" s="725"/>
      <c r="P580" s="725"/>
    </row>
    <row r="581" spans="1:16" ht="18" x14ac:dyDescent="0.25">
      <c r="A581" s="427"/>
      <c r="B581" s="725"/>
      <c r="C581" s="431" t="s">
        <v>3126</v>
      </c>
      <c r="D581" s="725"/>
      <c r="E581" s="725">
        <v>1861083657.8200049</v>
      </c>
      <c r="F581" s="725"/>
      <c r="G581" s="721">
        <v>994654.5399999998</v>
      </c>
      <c r="H581" s="725"/>
      <c r="I581" s="721">
        <v>1270991.1800000002</v>
      </c>
      <c r="J581" s="721"/>
      <c r="K581" s="721">
        <v>1086639.26</v>
      </c>
      <c r="L581" s="725"/>
      <c r="M581" s="725">
        <v>1864435942.800005</v>
      </c>
      <c r="N581" s="725"/>
      <c r="P581" s="725"/>
    </row>
    <row r="582" spans="1:16" ht="18" x14ac:dyDescent="0.25">
      <c r="A582" s="427"/>
      <c r="B582" s="725"/>
      <c r="C582" s="431" t="s">
        <v>3127</v>
      </c>
      <c r="D582" s="725"/>
      <c r="E582" s="725">
        <v>1986672889.1199987</v>
      </c>
      <c r="F582" s="725"/>
      <c r="G582" s="721">
        <v>204339.07</v>
      </c>
      <c r="H582" s="725"/>
      <c r="I582" s="721">
        <v>808026.92999999993</v>
      </c>
      <c r="J582" s="721"/>
      <c r="K582" s="721">
        <v>2099250.75</v>
      </c>
      <c r="L582" s="725"/>
      <c r="M582" s="725">
        <v>1989784505.8699987</v>
      </c>
      <c r="N582" s="725"/>
      <c r="P582" s="725"/>
    </row>
    <row r="583" spans="1:16" ht="18" x14ac:dyDescent="0.25">
      <c r="A583" s="427"/>
      <c r="B583" s="725"/>
      <c r="C583" s="431" t="s">
        <v>3128</v>
      </c>
      <c r="D583" s="725"/>
      <c r="E583" s="725">
        <v>2211599362.5100012</v>
      </c>
      <c r="F583" s="725"/>
      <c r="G583" s="721">
        <v>405236.61</v>
      </c>
      <c r="H583" s="725"/>
      <c r="I583" s="721">
        <v>1102266.23</v>
      </c>
      <c r="J583" s="721"/>
      <c r="K583" s="721">
        <v>1323719.8899999999</v>
      </c>
      <c r="L583" s="725"/>
      <c r="M583" s="725">
        <v>2214430585.2400012</v>
      </c>
      <c r="N583" s="725"/>
      <c r="P583" s="725"/>
    </row>
    <row r="584" spans="1:16" ht="18" x14ac:dyDescent="0.25">
      <c r="A584" s="427"/>
      <c r="B584" s="725"/>
      <c r="C584" s="431" t="s">
        <v>3129</v>
      </c>
      <c r="D584" s="725"/>
      <c r="E584" s="725">
        <v>2456153094.3499942</v>
      </c>
      <c r="F584" s="725"/>
      <c r="G584" s="721">
        <v>623679.46</v>
      </c>
      <c r="H584" s="725"/>
      <c r="I584" s="721">
        <v>1133056.8999999999</v>
      </c>
      <c r="J584" s="721"/>
      <c r="K584" s="721">
        <v>1208472.1500000001</v>
      </c>
      <c r="L584" s="725"/>
      <c r="M584" s="725">
        <v>2459118302.8599944</v>
      </c>
      <c r="N584" s="725"/>
      <c r="P584" s="725"/>
    </row>
    <row r="585" spans="1:16" ht="18" x14ac:dyDescent="0.25">
      <c r="A585" s="427"/>
      <c r="B585" s="725"/>
      <c r="C585" s="431" t="s">
        <v>3130</v>
      </c>
      <c r="D585" s="725"/>
      <c r="E585" s="725">
        <v>3025315060.0799961</v>
      </c>
      <c r="F585" s="725"/>
      <c r="G585" s="721">
        <v>445977.02</v>
      </c>
      <c r="H585" s="725"/>
      <c r="I585" s="721">
        <v>1483066.8900000001</v>
      </c>
      <c r="J585" s="721"/>
      <c r="K585" s="721">
        <v>1454222.31</v>
      </c>
      <c r="L585" s="725"/>
      <c r="M585" s="725">
        <v>3028698326.2999959</v>
      </c>
      <c r="N585" s="725"/>
      <c r="P585" s="725"/>
    </row>
    <row r="586" spans="1:16" ht="18" x14ac:dyDescent="0.25">
      <c r="A586" s="427"/>
      <c r="B586" s="725"/>
      <c r="C586" s="431" t="s">
        <v>3131</v>
      </c>
      <c r="D586" s="725"/>
      <c r="E586" s="725">
        <v>2747007263.1099968</v>
      </c>
      <c r="F586" s="725"/>
      <c r="G586" s="721">
        <v>1128074.57</v>
      </c>
      <c r="H586" s="725"/>
      <c r="I586" s="721">
        <v>1610142.88</v>
      </c>
      <c r="J586" s="721"/>
      <c r="K586" s="721">
        <v>3327563.62</v>
      </c>
      <c r="L586" s="725"/>
      <c r="M586" s="725">
        <v>2753073044.179997</v>
      </c>
      <c r="N586" s="725"/>
      <c r="P586" s="725"/>
    </row>
    <row r="587" spans="1:16" ht="18" x14ac:dyDescent="0.25">
      <c r="A587" s="427"/>
      <c r="B587" s="725"/>
      <c r="C587" s="431" t="s">
        <v>3132</v>
      </c>
      <c r="D587" s="725"/>
      <c r="E587" s="725">
        <v>2523602925.0600042</v>
      </c>
      <c r="F587" s="725"/>
      <c r="G587" s="721">
        <v>0</v>
      </c>
      <c r="H587" s="725"/>
      <c r="I587" s="721">
        <v>0</v>
      </c>
      <c r="J587" s="721"/>
      <c r="K587" s="721">
        <v>456627.48</v>
      </c>
      <c r="L587" s="725"/>
      <c r="M587" s="725">
        <v>2524059552.5400043</v>
      </c>
      <c r="N587" s="725"/>
      <c r="P587" s="725"/>
    </row>
    <row r="588" spans="1:16" ht="18" x14ac:dyDescent="0.25">
      <c r="A588" s="427"/>
      <c r="B588" s="725"/>
      <c r="C588" s="431" t="s">
        <v>3133</v>
      </c>
      <c r="D588" s="725"/>
      <c r="E588" s="725">
        <v>1123946119.6799977</v>
      </c>
      <c r="F588" s="725"/>
      <c r="G588" s="721">
        <v>0</v>
      </c>
      <c r="H588" s="725"/>
      <c r="I588" s="721">
        <v>1289277.06</v>
      </c>
      <c r="J588" s="721"/>
      <c r="K588" s="721">
        <v>0</v>
      </c>
      <c r="L588" s="725"/>
      <c r="M588" s="725">
        <v>1125235396.7399976</v>
      </c>
      <c r="N588" s="725"/>
      <c r="P588" s="725"/>
    </row>
    <row r="589" spans="1:16" ht="18" x14ac:dyDescent="0.25">
      <c r="A589" s="427"/>
      <c r="B589" s="725"/>
      <c r="C589" s="431" t="s">
        <v>3134</v>
      </c>
      <c r="D589" s="725"/>
      <c r="E589" s="725">
        <v>1626629029.580003</v>
      </c>
      <c r="F589" s="725"/>
      <c r="G589" s="721">
        <v>0</v>
      </c>
      <c r="H589" s="725"/>
      <c r="I589" s="721">
        <v>228352.88</v>
      </c>
      <c r="J589" s="721"/>
      <c r="K589" s="721">
        <v>0</v>
      </c>
      <c r="L589" s="725"/>
      <c r="M589" s="725">
        <v>1626857382.4600031</v>
      </c>
      <c r="N589" s="725"/>
      <c r="P589" s="725"/>
    </row>
    <row r="590" spans="1:16" ht="18" x14ac:dyDescent="0.25">
      <c r="A590" s="427"/>
      <c r="B590" s="725"/>
      <c r="C590" s="431" t="s">
        <v>3135</v>
      </c>
      <c r="D590" s="725"/>
      <c r="E590" s="725">
        <v>499290278.45999968</v>
      </c>
      <c r="F590" s="725"/>
      <c r="G590" s="721">
        <v>0</v>
      </c>
      <c r="H590" s="725"/>
      <c r="I590" s="721">
        <v>0</v>
      </c>
      <c r="J590" s="721"/>
      <c r="K590" s="721">
        <v>0</v>
      </c>
      <c r="L590" s="725"/>
      <c r="M590" s="725">
        <v>499290278.45999968</v>
      </c>
      <c r="N590" s="725"/>
      <c r="P590" s="725"/>
    </row>
    <row r="591" spans="1:16" ht="18" x14ac:dyDescent="0.25">
      <c r="A591" s="427"/>
      <c r="B591" s="725"/>
      <c r="C591" s="431" t="s">
        <v>3136</v>
      </c>
      <c r="D591" s="725"/>
      <c r="E591" s="725">
        <v>215552144.25999981</v>
      </c>
      <c r="F591" s="725"/>
      <c r="G591" s="721">
        <v>0</v>
      </c>
      <c r="H591" s="725"/>
      <c r="I591" s="721">
        <v>0</v>
      </c>
      <c r="J591" s="721"/>
      <c r="K591" s="721">
        <v>0</v>
      </c>
      <c r="L591" s="725"/>
      <c r="M591" s="725">
        <v>215552144.25999981</v>
      </c>
      <c r="N591" s="725"/>
      <c r="P591" s="725"/>
    </row>
    <row r="592" spans="1:16" ht="18" x14ac:dyDescent="0.25">
      <c r="A592" s="427"/>
      <c r="B592" s="725"/>
      <c r="C592" s="431" t="s">
        <v>3082</v>
      </c>
      <c r="D592" s="725"/>
      <c r="E592" s="725">
        <v>0</v>
      </c>
      <c r="F592" s="725"/>
      <c r="G592" s="721">
        <v>0</v>
      </c>
      <c r="H592" s="725"/>
      <c r="I592" s="721">
        <v>0</v>
      </c>
      <c r="J592" s="721"/>
      <c r="K592" s="721">
        <v>0</v>
      </c>
      <c r="L592" s="725"/>
      <c r="M592" s="725">
        <v>0</v>
      </c>
      <c r="N592" s="725"/>
      <c r="P592" s="725"/>
    </row>
    <row r="593" spans="1:16" s="470" customFormat="1" ht="18.75" thickBot="1" x14ac:dyDescent="0.3">
      <c r="A593" s="501"/>
      <c r="B593" s="585"/>
      <c r="C593" s="445"/>
      <c r="D593" s="585"/>
      <c r="E593" s="675">
        <v>23286549986.059982</v>
      </c>
      <c r="F593" s="585"/>
      <c r="G593" s="675">
        <v>4102850.0599999996</v>
      </c>
      <c r="H593" s="585"/>
      <c r="I593" s="675">
        <v>9866550.7800000012</v>
      </c>
      <c r="J593" s="585"/>
      <c r="K593" s="675">
        <v>12770226.760000002</v>
      </c>
      <c r="L593" s="585"/>
      <c r="M593" s="675">
        <v>23313289613.659981</v>
      </c>
      <c r="N593" s="585"/>
      <c r="P593" s="585"/>
    </row>
    <row r="594" spans="1:16" s="470" customFormat="1" ht="18.75" thickTop="1" x14ac:dyDescent="0.25">
      <c r="A594" s="501"/>
      <c r="B594" s="499"/>
      <c r="C594" s="446"/>
      <c r="D594" s="499"/>
      <c r="E594" s="499"/>
      <c r="F594" s="499"/>
      <c r="G594" s="446"/>
      <c r="H594" s="446"/>
      <c r="I594" s="499"/>
      <c r="J594" s="499"/>
      <c r="K594" s="499"/>
      <c r="L594" s="499"/>
      <c r="M594" s="501"/>
      <c r="N594" s="499"/>
      <c r="P594" s="499"/>
    </row>
    <row r="595" spans="1:16" ht="18" x14ac:dyDescent="0.25">
      <c r="A595" s="427"/>
      <c r="B595" s="479"/>
      <c r="C595" s="479"/>
      <c r="D595" s="479"/>
      <c r="E595" s="766" t="s">
        <v>3014</v>
      </c>
      <c r="F595" s="766"/>
      <c r="G595" s="766"/>
      <c r="H595" s="766"/>
      <c r="I595" s="766"/>
      <c r="J595" s="766"/>
      <c r="K595" s="766"/>
      <c r="L595" s="766"/>
      <c r="M595" s="766"/>
      <c r="N595" s="536"/>
      <c r="P595" s="398"/>
    </row>
    <row r="596" spans="1:16" ht="18" x14ac:dyDescent="0.25">
      <c r="A596" s="719"/>
      <c r="B596" s="720"/>
      <c r="C596" s="666"/>
      <c r="D596" s="720"/>
      <c r="E596" s="666" t="s">
        <v>3119</v>
      </c>
      <c r="F596" s="720"/>
      <c r="G596" s="666"/>
      <c r="H596" s="720"/>
      <c r="I596" s="666"/>
      <c r="J596" s="720"/>
      <c r="K596" s="666"/>
      <c r="L596" s="720"/>
      <c r="M596" s="666"/>
      <c r="N596" s="720"/>
      <c r="P596" s="720"/>
    </row>
    <row r="597" spans="1:16" ht="18" x14ac:dyDescent="0.25">
      <c r="A597" s="719"/>
      <c r="B597" s="720"/>
      <c r="C597" s="666"/>
      <c r="D597" s="720"/>
      <c r="E597" s="666" t="s">
        <v>3120</v>
      </c>
      <c r="F597" s="720"/>
      <c r="G597" s="666" t="s">
        <v>3121</v>
      </c>
      <c r="H597" s="720"/>
      <c r="I597" s="666" t="s">
        <v>3122</v>
      </c>
      <c r="J597" s="720"/>
      <c r="K597" s="666" t="s">
        <v>3123</v>
      </c>
      <c r="L597" s="720"/>
      <c r="M597" s="666"/>
      <c r="N597" s="720"/>
      <c r="P597" s="720"/>
    </row>
    <row r="598" spans="1:16" ht="25.9" customHeight="1" x14ac:dyDescent="0.25">
      <c r="A598" s="533" t="s">
        <v>3022</v>
      </c>
      <c r="B598" s="720"/>
      <c r="C598" s="667" t="s">
        <v>3068</v>
      </c>
      <c r="D598" s="720"/>
      <c r="E598" s="667" t="s">
        <v>3124</v>
      </c>
      <c r="F598" s="720"/>
      <c r="G598" s="667" t="s">
        <v>3124</v>
      </c>
      <c r="H598" s="720"/>
      <c r="I598" s="667" t="s">
        <v>3124</v>
      </c>
      <c r="J598" s="720"/>
      <c r="K598" s="667" t="s">
        <v>3124</v>
      </c>
      <c r="L598" s="720"/>
      <c r="M598" s="667" t="s">
        <v>144</v>
      </c>
      <c r="N598" s="720"/>
      <c r="P598" s="720"/>
    </row>
    <row r="599" spans="1:16" ht="18" x14ac:dyDescent="0.25">
      <c r="A599" s="427" t="s">
        <v>3031</v>
      </c>
      <c r="B599" s="725"/>
      <c r="C599" s="431" t="s">
        <v>3069</v>
      </c>
      <c r="D599" s="725"/>
      <c r="E599" s="725">
        <v>4458799.8899999997</v>
      </c>
      <c r="F599" s="725"/>
      <c r="G599" s="721">
        <v>0</v>
      </c>
      <c r="H599" s="725"/>
      <c r="I599" s="721">
        <v>0</v>
      </c>
      <c r="J599" s="721"/>
      <c r="K599" s="721">
        <v>0</v>
      </c>
      <c r="L599" s="725"/>
      <c r="M599" s="725">
        <v>4458799.8899999997</v>
      </c>
      <c r="N599" s="725"/>
      <c r="P599" s="725"/>
    </row>
    <row r="600" spans="1:16" ht="18" x14ac:dyDescent="0.25">
      <c r="A600" s="427"/>
      <c r="B600" s="725"/>
      <c r="C600" s="431" t="s">
        <v>3125</v>
      </c>
      <c r="D600" s="725"/>
      <c r="E600" s="725">
        <v>5007048.7499999991</v>
      </c>
      <c r="F600" s="725"/>
      <c r="G600" s="721">
        <v>0</v>
      </c>
      <c r="H600" s="725"/>
      <c r="I600" s="721">
        <v>0</v>
      </c>
      <c r="J600" s="721"/>
      <c r="K600" s="721">
        <v>0</v>
      </c>
      <c r="L600" s="725"/>
      <c r="M600" s="725">
        <v>5007048.7499999991</v>
      </c>
      <c r="N600" s="725"/>
      <c r="P600" s="725"/>
    </row>
    <row r="601" spans="1:16" ht="18" x14ac:dyDescent="0.25">
      <c r="A601" s="427"/>
      <c r="B601" s="725"/>
      <c r="C601" s="431" t="s">
        <v>3126</v>
      </c>
      <c r="D601" s="725"/>
      <c r="E601" s="725">
        <v>7712721.4500000002</v>
      </c>
      <c r="F601" s="725"/>
      <c r="G601" s="721">
        <v>0</v>
      </c>
      <c r="H601" s="725"/>
      <c r="I601" s="721">
        <v>0</v>
      </c>
      <c r="J601" s="721"/>
      <c r="K601" s="721">
        <v>0</v>
      </c>
      <c r="L601" s="725"/>
      <c r="M601" s="725">
        <v>7712721.4500000002</v>
      </c>
      <c r="N601" s="725"/>
      <c r="P601" s="725"/>
    </row>
    <row r="602" spans="1:16" ht="18" x14ac:dyDescent="0.25">
      <c r="A602" s="427"/>
      <c r="B602" s="725"/>
      <c r="C602" s="431" t="s">
        <v>3127</v>
      </c>
      <c r="D602" s="725"/>
      <c r="E602" s="725">
        <v>5928670.2199999997</v>
      </c>
      <c r="F602" s="725"/>
      <c r="G602" s="721">
        <v>0</v>
      </c>
      <c r="H602" s="725"/>
      <c r="I602" s="721">
        <v>0</v>
      </c>
      <c r="J602" s="721"/>
      <c r="K602" s="721">
        <v>0</v>
      </c>
      <c r="L602" s="725"/>
      <c r="M602" s="725">
        <v>5928670.2199999997</v>
      </c>
      <c r="N602" s="725"/>
      <c r="P602" s="725"/>
    </row>
    <row r="603" spans="1:16" ht="18" x14ac:dyDescent="0.25">
      <c r="A603" s="427"/>
      <c r="B603" s="725"/>
      <c r="C603" s="431" t="s">
        <v>3128</v>
      </c>
      <c r="D603" s="725"/>
      <c r="E603" s="725">
        <v>10325877.529999997</v>
      </c>
      <c r="F603" s="725"/>
      <c r="G603" s="721">
        <v>0</v>
      </c>
      <c r="H603" s="725"/>
      <c r="I603" s="721">
        <v>0</v>
      </c>
      <c r="J603" s="721"/>
      <c r="K603" s="721">
        <v>0</v>
      </c>
      <c r="L603" s="725"/>
      <c r="M603" s="725">
        <v>10325877.529999997</v>
      </c>
      <c r="N603" s="725"/>
      <c r="P603" s="725"/>
    </row>
    <row r="604" spans="1:16" ht="18" x14ac:dyDescent="0.25">
      <c r="A604" s="427"/>
      <c r="B604" s="725"/>
      <c r="C604" s="431" t="s">
        <v>3129</v>
      </c>
      <c r="D604" s="725"/>
      <c r="E604" s="725">
        <v>13183211.159999998</v>
      </c>
      <c r="F604" s="725"/>
      <c r="G604" s="721">
        <v>0</v>
      </c>
      <c r="H604" s="725"/>
      <c r="I604" s="721">
        <v>129114.55</v>
      </c>
      <c r="J604" s="721"/>
      <c r="K604" s="721">
        <v>0</v>
      </c>
      <c r="L604" s="725"/>
      <c r="M604" s="725">
        <v>13312325.709999999</v>
      </c>
      <c r="N604" s="725"/>
      <c r="P604" s="725"/>
    </row>
    <row r="605" spans="1:16" ht="18" x14ac:dyDescent="0.25">
      <c r="A605" s="427"/>
      <c r="B605" s="725"/>
      <c r="C605" s="431" t="s">
        <v>3130</v>
      </c>
      <c r="D605" s="725"/>
      <c r="E605" s="725">
        <v>21580984.759999998</v>
      </c>
      <c r="F605" s="725"/>
      <c r="G605" s="721">
        <v>0</v>
      </c>
      <c r="H605" s="725"/>
      <c r="I605" s="721">
        <v>0</v>
      </c>
      <c r="J605" s="721"/>
      <c r="K605" s="721">
        <v>0</v>
      </c>
      <c r="L605" s="725"/>
      <c r="M605" s="725">
        <v>21580984.759999998</v>
      </c>
      <c r="N605" s="725"/>
      <c r="P605" s="725"/>
    </row>
    <row r="606" spans="1:16" ht="18" x14ac:dyDescent="0.25">
      <c r="A606" s="427"/>
      <c r="B606" s="725"/>
      <c r="C606" s="431" t="s">
        <v>3131</v>
      </c>
      <c r="D606" s="725"/>
      <c r="E606" s="725">
        <v>21973657.09</v>
      </c>
      <c r="F606" s="725"/>
      <c r="G606" s="721">
        <v>0</v>
      </c>
      <c r="H606" s="725"/>
      <c r="I606" s="721">
        <v>0</v>
      </c>
      <c r="J606" s="721"/>
      <c r="K606" s="721">
        <v>0</v>
      </c>
      <c r="L606" s="725"/>
      <c r="M606" s="725">
        <v>21973657.09</v>
      </c>
      <c r="N606" s="725"/>
      <c r="P606" s="725"/>
    </row>
    <row r="607" spans="1:16" ht="18" x14ac:dyDescent="0.25">
      <c r="A607" s="427"/>
      <c r="B607" s="725"/>
      <c r="C607" s="431" t="s">
        <v>3132</v>
      </c>
      <c r="D607" s="725"/>
      <c r="E607" s="725">
        <v>18822055.240000002</v>
      </c>
      <c r="F607" s="725"/>
      <c r="G607" s="721">
        <v>0</v>
      </c>
      <c r="H607" s="725"/>
      <c r="I607" s="721">
        <v>0</v>
      </c>
      <c r="J607" s="721"/>
      <c r="K607" s="721">
        <v>0</v>
      </c>
      <c r="L607" s="725"/>
      <c r="M607" s="725">
        <v>18822055.240000002</v>
      </c>
      <c r="N607" s="725"/>
      <c r="P607" s="725"/>
    </row>
    <row r="608" spans="1:16" ht="18" x14ac:dyDescent="0.25">
      <c r="A608" s="427"/>
      <c r="B608" s="725"/>
      <c r="C608" s="431" t="s">
        <v>3133</v>
      </c>
      <c r="D608" s="725"/>
      <c r="E608" s="725">
        <v>9734342.2899999991</v>
      </c>
      <c r="F608" s="725"/>
      <c r="G608" s="721">
        <v>0</v>
      </c>
      <c r="H608" s="725"/>
      <c r="I608" s="721">
        <v>0</v>
      </c>
      <c r="J608" s="721"/>
      <c r="K608" s="721">
        <v>0</v>
      </c>
      <c r="L608" s="725"/>
      <c r="M608" s="725">
        <v>9734342.2899999991</v>
      </c>
      <c r="N608" s="725"/>
      <c r="P608" s="725"/>
    </row>
    <row r="609" spans="1:16" ht="18" x14ac:dyDescent="0.25">
      <c r="A609" s="427"/>
      <c r="B609" s="725"/>
      <c r="C609" s="431" t="s">
        <v>3134</v>
      </c>
      <c r="D609" s="725"/>
      <c r="E609" s="725">
        <v>9849275.9399999995</v>
      </c>
      <c r="F609" s="725"/>
      <c r="G609" s="721">
        <v>0</v>
      </c>
      <c r="H609" s="725"/>
      <c r="I609" s="721">
        <v>0</v>
      </c>
      <c r="J609" s="721"/>
      <c r="K609" s="721">
        <v>0</v>
      </c>
      <c r="L609" s="725"/>
      <c r="M609" s="725">
        <v>9849275.9399999995</v>
      </c>
      <c r="N609" s="725"/>
      <c r="P609" s="725"/>
    </row>
    <row r="610" spans="1:16" ht="18" x14ac:dyDescent="0.25">
      <c r="A610" s="427"/>
      <c r="B610" s="725"/>
      <c r="C610" s="431" t="s">
        <v>3135</v>
      </c>
      <c r="D610" s="725"/>
      <c r="E610" s="725">
        <v>4823469.05</v>
      </c>
      <c r="F610" s="725"/>
      <c r="G610" s="721">
        <v>0</v>
      </c>
      <c r="H610" s="725"/>
      <c r="I610" s="721">
        <v>0</v>
      </c>
      <c r="J610" s="721"/>
      <c r="K610" s="721">
        <v>0</v>
      </c>
      <c r="L610" s="725"/>
      <c r="M610" s="725">
        <v>4823469.05</v>
      </c>
      <c r="N610" s="725"/>
      <c r="P610" s="725"/>
    </row>
    <row r="611" spans="1:16" ht="18" x14ac:dyDescent="0.25">
      <c r="A611" s="427"/>
      <c r="B611" s="725"/>
      <c r="C611" s="431" t="s">
        <v>3136</v>
      </c>
      <c r="D611" s="725"/>
      <c r="E611" s="725">
        <v>987901.14</v>
      </c>
      <c r="F611" s="725"/>
      <c r="G611" s="721">
        <v>0</v>
      </c>
      <c r="H611" s="725"/>
      <c r="I611" s="721">
        <v>0</v>
      </c>
      <c r="J611" s="721"/>
      <c r="K611" s="721">
        <v>0</v>
      </c>
      <c r="L611" s="725"/>
      <c r="M611" s="725">
        <v>987901.14</v>
      </c>
      <c r="N611" s="725"/>
      <c r="P611" s="725"/>
    </row>
    <row r="612" spans="1:16" ht="18" x14ac:dyDescent="0.25">
      <c r="A612" s="427"/>
      <c r="B612" s="725"/>
      <c r="C612" s="431" t="s">
        <v>3082</v>
      </c>
      <c r="D612" s="725"/>
      <c r="E612" s="725">
        <v>0</v>
      </c>
      <c r="F612" s="725"/>
      <c r="G612" s="721">
        <v>0</v>
      </c>
      <c r="H612" s="725"/>
      <c r="I612" s="721">
        <v>0</v>
      </c>
      <c r="J612" s="721"/>
      <c r="K612" s="721">
        <v>0</v>
      </c>
      <c r="L612" s="725"/>
      <c r="M612" s="725">
        <v>0</v>
      </c>
      <c r="N612" s="725"/>
      <c r="P612" s="725"/>
    </row>
    <row r="613" spans="1:16" s="470" customFormat="1" ht="18.75" thickBot="1" x14ac:dyDescent="0.3">
      <c r="A613" s="501"/>
      <c r="B613" s="585"/>
      <c r="C613" s="446"/>
      <c r="D613" s="585"/>
      <c r="E613" s="675">
        <v>134388014.50999999</v>
      </c>
      <c r="F613" s="585"/>
      <c r="G613" s="675">
        <v>0</v>
      </c>
      <c r="H613" s="585"/>
      <c r="I613" s="675">
        <v>129114.55</v>
      </c>
      <c r="J613" s="585"/>
      <c r="K613" s="675">
        <v>0</v>
      </c>
      <c r="L613" s="585"/>
      <c r="M613" s="675">
        <v>134517129.06</v>
      </c>
      <c r="N613" s="585"/>
      <c r="P613" s="585"/>
    </row>
    <row r="614" spans="1:16" ht="18.75" thickTop="1" x14ac:dyDescent="0.25">
      <c r="A614" s="427"/>
      <c r="B614" s="497"/>
      <c r="C614" s="479"/>
      <c r="D614" s="497"/>
      <c r="E614" s="497"/>
      <c r="F614" s="497"/>
      <c r="G614" s="479"/>
      <c r="H614" s="479"/>
      <c r="I614" s="497"/>
      <c r="J614" s="497"/>
      <c r="K614" s="497"/>
      <c r="L614" s="497"/>
      <c r="M614" s="427"/>
      <c r="N614" s="497"/>
      <c r="P614" s="497"/>
    </row>
    <row r="615" spans="1:16" ht="18" x14ac:dyDescent="0.25">
      <c r="A615" s="427"/>
      <c r="B615" s="479"/>
      <c r="C615" s="479"/>
      <c r="D615" s="479"/>
      <c r="E615" s="766" t="s">
        <v>3014</v>
      </c>
      <c r="F615" s="766"/>
      <c r="G615" s="766"/>
      <c r="H615" s="766"/>
      <c r="I615" s="766"/>
      <c r="J615" s="766"/>
      <c r="K615" s="766"/>
      <c r="L615" s="766"/>
      <c r="M615" s="766"/>
      <c r="N615" s="536"/>
      <c r="P615" s="398"/>
    </row>
    <row r="616" spans="1:16" ht="18" x14ac:dyDescent="0.25">
      <c r="A616" s="719"/>
      <c r="B616" s="720"/>
      <c r="C616" s="666"/>
      <c r="D616" s="720"/>
      <c r="E616" s="666" t="s">
        <v>3119</v>
      </c>
      <c r="F616" s="720"/>
      <c r="G616" s="666"/>
      <c r="H616" s="720"/>
      <c r="I616" s="666"/>
      <c r="J616" s="720"/>
      <c r="K616" s="666"/>
      <c r="L616" s="720"/>
      <c r="M616" s="666"/>
      <c r="N616" s="720"/>
      <c r="P616" s="720"/>
    </row>
    <row r="617" spans="1:16" ht="18" x14ac:dyDescent="0.25">
      <c r="A617" s="719"/>
      <c r="B617" s="720"/>
      <c r="C617" s="666"/>
      <c r="D617" s="720"/>
      <c r="E617" s="666" t="s">
        <v>3120</v>
      </c>
      <c r="F617" s="720"/>
      <c r="G617" s="666" t="s">
        <v>3121</v>
      </c>
      <c r="H617" s="720"/>
      <c r="I617" s="666" t="s">
        <v>3122</v>
      </c>
      <c r="J617" s="720"/>
      <c r="K617" s="666" t="s">
        <v>3123</v>
      </c>
      <c r="L617" s="720"/>
      <c r="M617" s="666"/>
      <c r="N617" s="720"/>
      <c r="P617" s="720"/>
    </row>
    <row r="618" spans="1:16" ht="27.6" customHeight="1" x14ac:dyDescent="0.25">
      <c r="A618" s="533" t="s">
        <v>3022</v>
      </c>
      <c r="B618" s="720"/>
      <c r="C618" s="667" t="s">
        <v>3068</v>
      </c>
      <c r="D618" s="720"/>
      <c r="E618" s="667" t="s">
        <v>3124</v>
      </c>
      <c r="F618" s="720"/>
      <c r="G618" s="667" t="s">
        <v>3124</v>
      </c>
      <c r="H618" s="720"/>
      <c r="I618" s="667" t="s">
        <v>3124</v>
      </c>
      <c r="J618" s="720"/>
      <c r="K618" s="667" t="s">
        <v>3124</v>
      </c>
      <c r="L618" s="720"/>
      <c r="M618" s="667" t="s">
        <v>144</v>
      </c>
      <c r="N618" s="720"/>
      <c r="P618" s="720"/>
    </row>
    <row r="619" spans="1:16" ht="18" x14ac:dyDescent="0.25">
      <c r="A619" s="427" t="s">
        <v>3032</v>
      </c>
      <c r="B619" s="725"/>
      <c r="C619" s="431" t="s">
        <v>3069</v>
      </c>
      <c r="D619" s="725"/>
      <c r="E619" s="725">
        <v>204915122.43000001</v>
      </c>
      <c r="F619" s="725"/>
      <c r="G619" s="721">
        <v>67417.94</v>
      </c>
      <c r="H619" s="725"/>
      <c r="I619" s="721">
        <v>165034.97999999998</v>
      </c>
      <c r="J619" s="721"/>
      <c r="K619" s="721">
        <v>107699.71</v>
      </c>
      <c r="L619" s="725"/>
      <c r="M619" s="725">
        <v>205255275.06</v>
      </c>
      <c r="N619" s="725"/>
      <c r="P619" s="725"/>
    </row>
    <row r="620" spans="1:16" ht="18" x14ac:dyDescent="0.25">
      <c r="A620" s="427"/>
      <c r="B620" s="725"/>
      <c r="C620" s="431" t="s">
        <v>3125</v>
      </c>
      <c r="D620" s="725"/>
      <c r="E620" s="725">
        <v>189998453.65000007</v>
      </c>
      <c r="F620" s="725"/>
      <c r="G620" s="721">
        <v>163627.46</v>
      </c>
      <c r="H620" s="725"/>
      <c r="I620" s="721">
        <v>373683.9</v>
      </c>
      <c r="J620" s="721"/>
      <c r="K620" s="721">
        <v>0</v>
      </c>
      <c r="L620" s="725"/>
      <c r="M620" s="725">
        <v>190535765.01000008</v>
      </c>
      <c r="N620" s="725"/>
      <c r="P620" s="725"/>
    </row>
    <row r="621" spans="1:16" ht="18" x14ac:dyDescent="0.25">
      <c r="A621" s="427"/>
      <c r="B621" s="725"/>
      <c r="C621" s="431" t="s">
        <v>3126</v>
      </c>
      <c r="D621" s="725"/>
      <c r="E621" s="725">
        <v>372402476.54999918</v>
      </c>
      <c r="F621" s="725"/>
      <c r="G621" s="721">
        <v>257506.36</v>
      </c>
      <c r="H621" s="725"/>
      <c r="I621" s="721">
        <v>353997.38</v>
      </c>
      <c r="J621" s="721"/>
      <c r="K621" s="721">
        <v>187088.84</v>
      </c>
      <c r="L621" s="725"/>
      <c r="M621" s="725">
        <v>373201069.12999916</v>
      </c>
      <c r="N621" s="725"/>
      <c r="P621" s="725"/>
    </row>
    <row r="622" spans="1:16" ht="18" x14ac:dyDescent="0.25">
      <c r="A622" s="427"/>
      <c r="B622" s="725"/>
      <c r="C622" s="431" t="s">
        <v>3127</v>
      </c>
      <c r="D622" s="725"/>
      <c r="E622" s="725">
        <v>458172127.65999943</v>
      </c>
      <c r="F622" s="725"/>
      <c r="G622" s="721">
        <v>248169.01</v>
      </c>
      <c r="H622" s="725"/>
      <c r="I622" s="721">
        <v>867099.56</v>
      </c>
      <c r="J622" s="721"/>
      <c r="K622" s="721">
        <v>182369.38</v>
      </c>
      <c r="L622" s="725"/>
      <c r="M622" s="725">
        <v>459469765.60999942</v>
      </c>
      <c r="N622" s="725"/>
      <c r="P622" s="725"/>
    </row>
    <row r="623" spans="1:16" ht="18" x14ac:dyDescent="0.25">
      <c r="A623" s="427"/>
      <c r="B623" s="725"/>
      <c r="C623" s="431" t="s">
        <v>3128</v>
      </c>
      <c r="D623" s="725"/>
      <c r="E623" s="725">
        <v>523685995.69999951</v>
      </c>
      <c r="F623" s="725"/>
      <c r="G623" s="721">
        <v>83163.98</v>
      </c>
      <c r="H623" s="725"/>
      <c r="I623" s="721">
        <v>351735.82</v>
      </c>
      <c r="J623" s="721"/>
      <c r="K623" s="721">
        <v>490393.34</v>
      </c>
      <c r="L623" s="725"/>
      <c r="M623" s="725">
        <v>524611288.8399995</v>
      </c>
      <c r="N623" s="725"/>
      <c r="P623" s="725"/>
    </row>
    <row r="624" spans="1:16" ht="18" x14ac:dyDescent="0.25">
      <c r="A624" s="427"/>
      <c r="B624" s="725"/>
      <c r="C624" s="431" t="s">
        <v>3129</v>
      </c>
      <c r="D624" s="725"/>
      <c r="E624" s="725">
        <v>570901893.26999998</v>
      </c>
      <c r="F624" s="725"/>
      <c r="G624" s="721">
        <v>564602.18000000005</v>
      </c>
      <c r="H624" s="725"/>
      <c r="I624" s="721">
        <v>156737.76</v>
      </c>
      <c r="J624" s="721"/>
      <c r="K624" s="721">
        <v>985208.66999999993</v>
      </c>
      <c r="L624" s="725"/>
      <c r="M624" s="725">
        <v>572608441.87999988</v>
      </c>
      <c r="N624" s="725"/>
      <c r="P624" s="725"/>
    </row>
    <row r="625" spans="1:16" ht="18" x14ac:dyDescent="0.25">
      <c r="A625" s="427"/>
      <c r="B625" s="725"/>
      <c r="C625" s="431" t="s">
        <v>3130</v>
      </c>
      <c r="D625" s="725"/>
      <c r="E625" s="725">
        <v>537056949.65000033</v>
      </c>
      <c r="F625" s="725"/>
      <c r="G625" s="721">
        <v>143010.94</v>
      </c>
      <c r="H625" s="725"/>
      <c r="I625" s="721">
        <v>414245.4</v>
      </c>
      <c r="J625" s="721"/>
      <c r="K625" s="721">
        <v>164075.66</v>
      </c>
      <c r="L625" s="725"/>
      <c r="M625" s="725">
        <v>537778281.65000033</v>
      </c>
      <c r="N625" s="725"/>
      <c r="P625" s="725"/>
    </row>
    <row r="626" spans="1:16" ht="18" x14ac:dyDescent="0.25">
      <c r="A626" s="427"/>
      <c r="B626" s="725"/>
      <c r="C626" s="431" t="s">
        <v>3131</v>
      </c>
      <c r="D626" s="725"/>
      <c r="E626" s="725">
        <v>552555064.58000076</v>
      </c>
      <c r="F626" s="725"/>
      <c r="G626" s="721">
        <v>200014.07999999999</v>
      </c>
      <c r="H626" s="725"/>
      <c r="I626" s="721">
        <v>488012.51</v>
      </c>
      <c r="J626" s="721"/>
      <c r="K626" s="721">
        <v>0</v>
      </c>
      <c r="L626" s="725"/>
      <c r="M626" s="725">
        <v>553243091.17000079</v>
      </c>
      <c r="N626" s="725"/>
      <c r="P626" s="725"/>
    </row>
    <row r="627" spans="1:16" ht="18" x14ac:dyDescent="0.25">
      <c r="A627" s="427"/>
      <c r="B627" s="725"/>
      <c r="C627" s="431" t="s">
        <v>3132</v>
      </c>
      <c r="D627" s="725"/>
      <c r="E627" s="725">
        <v>542967156.20000076</v>
      </c>
      <c r="F627" s="725"/>
      <c r="G627" s="721">
        <v>0</v>
      </c>
      <c r="H627" s="725"/>
      <c r="I627" s="721">
        <v>426725.2</v>
      </c>
      <c r="J627" s="721"/>
      <c r="K627" s="721">
        <v>0</v>
      </c>
      <c r="L627" s="725"/>
      <c r="M627" s="725">
        <v>543393881.40000081</v>
      </c>
      <c r="N627" s="725"/>
      <c r="P627" s="725"/>
    </row>
    <row r="628" spans="1:16" ht="18" x14ac:dyDescent="0.25">
      <c r="A628" s="427"/>
      <c r="B628" s="725"/>
      <c r="C628" s="431" t="s">
        <v>3133</v>
      </c>
      <c r="D628" s="725"/>
      <c r="E628" s="725">
        <v>327981233.89999974</v>
      </c>
      <c r="F628" s="725"/>
      <c r="G628" s="721">
        <v>0</v>
      </c>
      <c r="H628" s="725"/>
      <c r="I628" s="721">
        <v>0</v>
      </c>
      <c r="J628" s="721"/>
      <c r="K628" s="721">
        <v>0</v>
      </c>
      <c r="L628" s="725"/>
      <c r="M628" s="725">
        <v>327981233.89999974</v>
      </c>
      <c r="N628" s="725"/>
      <c r="P628" s="725"/>
    </row>
    <row r="629" spans="1:16" ht="18" x14ac:dyDescent="0.25">
      <c r="A629" s="427"/>
      <c r="B629" s="725"/>
      <c r="C629" s="431" t="s">
        <v>3134</v>
      </c>
      <c r="D629" s="725"/>
      <c r="E629" s="725">
        <v>402413270.45000035</v>
      </c>
      <c r="F629" s="725"/>
      <c r="G629" s="721">
        <v>0</v>
      </c>
      <c r="H629" s="725"/>
      <c r="I629" s="721">
        <v>236127.15</v>
      </c>
      <c r="J629" s="721"/>
      <c r="K629" s="721">
        <v>0</v>
      </c>
      <c r="L629" s="725"/>
      <c r="M629" s="725">
        <v>402649397.60000032</v>
      </c>
      <c r="N629" s="725"/>
      <c r="P629" s="725"/>
    </row>
    <row r="630" spans="1:16" ht="18" x14ac:dyDescent="0.25">
      <c r="A630" s="427"/>
      <c r="B630" s="725"/>
      <c r="C630" s="431" t="s">
        <v>3135</v>
      </c>
      <c r="D630" s="725"/>
      <c r="E630" s="725">
        <v>135540848.97999993</v>
      </c>
      <c r="F630" s="725"/>
      <c r="G630" s="721">
        <v>0</v>
      </c>
      <c r="H630" s="725"/>
      <c r="I630" s="721">
        <v>0</v>
      </c>
      <c r="J630" s="721"/>
      <c r="K630" s="721">
        <v>0</v>
      </c>
      <c r="L630" s="725"/>
      <c r="M630" s="725">
        <v>135540848.97999993</v>
      </c>
      <c r="N630" s="725"/>
      <c r="P630" s="725"/>
    </row>
    <row r="631" spans="1:16" ht="18" x14ac:dyDescent="0.25">
      <c r="A631" s="427"/>
      <c r="B631" s="725"/>
      <c r="C631" s="431" t="s">
        <v>3136</v>
      </c>
      <c r="D631" s="725"/>
      <c r="E631" s="725">
        <v>32120392.709999997</v>
      </c>
      <c r="F631" s="725"/>
      <c r="G631" s="721">
        <v>0</v>
      </c>
      <c r="H631" s="725"/>
      <c r="I631" s="721">
        <v>0</v>
      </c>
      <c r="J631" s="721"/>
      <c r="K631" s="721">
        <v>0</v>
      </c>
      <c r="L631" s="725"/>
      <c r="M631" s="725">
        <v>32120392.709999997</v>
      </c>
      <c r="N631" s="725"/>
      <c r="P631" s="725"/>
    </row>
    <row r="632" spans="1:16" s="470" customFormat="1" ht="18" x14ac:dyDescent="0.25">
      <c r="A632" s="501"/>
      <c r="B632" s="727"/>
      <c r="C632" s="445" t="s">
        <v>3082</v>
      </c>
      <c r="D632" s="727"/>
      <c r="E632" s="727">
        <v>0</v>
      </c>
      <c r="F632" s="727"/>
      <c r="G632" s="712">
        <v>0</v>
      </c>
      <c r="H632" s="727"/>
      <c r="I632" s="712">
        <v>0</v>
      </c>
      <c r="J632" s="712"/>
      <c r="K632" s="712">
        <v>0</v>
      </c>
      <c r="L632" s="727"/>
      <c r="M632" s="727">
        <v>0</v>
      </c>
      <c r="N632" s="727"/>
      <c r="P632" s="727"/>
    </row>
    <row r="633" spans="1:16" s="470" customFormat="1" ht="18.75" thickBot="1" x14ac:dyDescent="0.3">
      <c r="A633" s="501"/>
      <c r="B633" s="585"/>
      <c r="C633" s="446"/>
      <c r="D633" s="585"/>
      <c r="E633" s="675">
        <v>4850710985.7300005</v>
      </c>
      <c r="F633" s="585"/>
      <c r="G633" s="675">
        <v>1727511.9500000002</v>
      </c>
      <c r="H633" s="585"/>
      <c r="I633" s="675">
        <v>3833399.6600000006</v>
      </c>
      <c r="J633" s="585"/>
      <c r="K633" s="675">
        <v>2116835.6</v>
      </c>
      <c r="L633" s="585"/>
      <c r="M633" s="675">
        <v>4858388732.9400005</v>
      </c>
      <c r="N633" s="585"/>
      <c r="P633" s="585"/>
    </row>
    <row r="634" spans="1:16" ht="18.75" thickTop="1" x14ac:dyDescent="0.25">
      <c r="A634" s="427"/>
      <c r="B634" s="497"/>
      <c r="C634" s="479"/>
      <c r="D634" s="497"/>
      <c r="E634" s="497"/>
      <c r="F634" s="497"/>
      <c r="G634" s="479"/>
      <c r="H634" s="479"/>
      <c r="I634" s="497"/>
      <c r="J634" s="497"/>
      <c r="K634" s="497"/>
      <c r="L634" s="497"/>
      <c r="M634" s="427"/>
      <c r="N634" s="497"/>
      <c r="P634" s="497"/>
    </row>
    <row r="635" spans="1:16" ht="18" x14ac:dyDescent="0.25">
      <c r="A635" s="427"/>
      <c r="B635" s="479"/>
      <c r="C635" s="479"/>
      <c r="D635" s="479"/>
      <c r="E635" s="766" t="s">
        <v>3014</v>
      </c>
      <c r="F635" s="766"/>
      <c r="G635" s="766"/>
      <c r="H635" s="766"/>
      <c r="I635" s="766"/>
      <c r="J635" s="766"/>
      <c r="K635" s="766"/>
      <c r="L635" s="766"/>
      <c r="M635" s="766"/>
      <c r="N635" s="536"/>
      <c r="P635" s="398"/>
    </row>
    <row r="636" spans="1:16" ht="18" x14ac:dyDescent="0.25">
      <c r="A636" s="719"/>
      <c r="B636" s="720"/>
      <c r="C636" s="666"/>
      <c r="D636" s="720"/>
      <c r="E636" s="666" t="s">
        <v>3119</v>
      </c>
      <c r="F636" s="720"/>
      <c r="G636" s="666"/>
      <c r="H636" s="720"/>
      <c r="I636" s="666"/>
      <c r="J636" s="720"/>
      <c r="K636" s="666"/>
      <c r="L636" s="720"/>
      <c r="M636" s="666"/>
      <c r="N636" s="720"/>
      <c r="P636" s="720"/>
    </row>
    <row r="637" spans="1:16" ht="18" x14ac:dyDescent="0.25">
      <c r="A637" s="719"/>
      <c r="B637" s="720"/>
      <c r="C637" s="666"/>
      <c r="D637" s="720"/>
      <c r="E637" s="666" t="s">
        <v>3120</v>
      </c>
      <c r="F637" s="720"/>
      <c r="G637" s="666" t="s">
        <v>3121</v>
      </c>
      <c r="H637" s="720"/>
      <c r="I637" s="666" t="s">
        <v>3122</v>
      </c>
      <c r="J637" s="720"/>
      <c r="K637" s="666" t="s">
        <v>3123</v>
      </c>
      <c r="L637" s="720"/>
      <c r="M637" s="666"/>
      <c r="N637" s="720"/>
      <c r="P637" s="720"/>
    </row>
    <row r="638" spans="1:16" ht="30" customHeight="1" x14ac:dyDescent="0.25">
      <c r="A638" s="533" t="s">
        <v>3022</v>
      </c>
      <c r="B638" s="720"/>
      <c r="C638" s="667" t="s">
        <v>3068</v>
      </c>
      <c r="D638" s="720"/>
      <c r="E638" s="667" t="s">
        <v>3124</v>
      </c>
      <c r="F638" s="720"/>
      <c r="G638" s="667" t="s">
        <v>3124</v>
      </c>
      <c r="H638" s="720"/>
      <c r="I638" s="667" t="s">
        <v>3124</v>
      </c>
      <c r="J638" s="720"/>
      <c r="K638" s="667" t="s">
        <v>3124</v>
      </c>
      <c r="L638" s="720"/>
      <c r="M638" s="667" t="s">
        <v>144</v>
      </c>
      <c r="N638" s="720"/>
      <c r="P638" s="720"/>
    </row>
    <row r="639" spans="1:16" ht="18" x14ac:dyDescent="0.25">
      <c r="A639" s="427" t="s">
        <v>3033</v>
      </c>
      <c r="B639" s="725"/>
      <c r="C639" s="431" t="s">
        <v>3069</v>
      </c>
      <c r="D639" s="725"/>
      <c r="E639" s="725">
        <v>25161425.869999994</v>
      </c>
      <c r="F639" s="725"/>
      <c r="G639" s="721">
        <v>0</v>
      </c>
      <c r="H639" s="725"/>
      <c r="I639" s="721">
        <v>0</v>
      </c>
      <c r="J639" s="721"/>
      <c r="K639" s="721">
        <v>0</v>
      </c>
      <c r="L639" s="725"/>
      <c r="M639" s="725">
        <v>25161425.869999994</v>
      </c>
      <c r="N639" s="725"/>
      <c r="P639" s="725"/>
    </row>
    <row r="640" spans="1:16" ht="18" x14ac:dyDescent="0.25">
      <c r="A640" s="427"/>
      <c r="B640" s="725"/>
      <c r="C640" s="431" t="s">
        <v>3125</v>
      </c>
      <c r="D640" s="725"/>
      <c r="E640" s="725">
        <v>29476379.740000006</v>
      </c>
      <c r="F640" s="725"/>
      <c r="G640" s="721">
        <v>0</v>
      </c>
      <c r="H640" s="725"/>
      <c r="I640" s="721">
        <v>0</v>
      </c>
      <c r="J640" s="721"/>
      <c r="K640" s="721">
        <v>0</v>
      </c>
      <c r="L640" s="725"/>
      <c r="M640" s="725">
        <v>29476379.740000006</v>
      </c>
      <c r="N640" s="725"/>
      <c r="P640" s="725"/>
    </row>
    <row r="641" spans="1:16" ht="18" x14ac:dyDescent="0.25">
      <c r="A641" s="427"/>
      <c r="B641" s="725"/>
      <c r="C641" s="431" t="s">
        <v>3126</v>
      </c>
      <c r="D641" s="725"/>
      <c r="E641" s="725">
        <v>50988004.13000004</v>
      </c>
      <c r="F641" s="725"/>
      <c r="G641" s="721">
        <v>0</v>
      </c>
      <c r="H641" s="725"/>
      <c r="I641" s="721">
        <v>0</v>
      </c>
      <c r="J641" s="721"/>
      <c r="K641" s="721">
        <v>187099.66</v>
      </c>
      <c r="L641" s="725"/>
      <c r="M641" s="725">
        <v>51175103.790000036</v>
      </c>
      <c r="N641" s="725"/>
      <c r="P641" s="725"/>
    </row>
    <row r="642" spans="1:16" ht="18" x14ac:dyDescent="0.25">
      <c r="A642" s="427"/>
      <c r="B642" s="725"/>
      <c r="C642" s="431" t="s">
        <v>3127</v>
      </c>
      <c r="D642" s="725"/>
      <c r="E642" s="725">
        <v>44006741.579999998</v>
      </c>
      <c r="F642" s="725"/>
      <c r="G642" s="721">
        <v>289952.55</v>
      </c>
      <c r="H642" s="725"/>
      <c r="I642" s="721">
        <v>68176.61</v>
      </c>
      <c r="J642" s="721"/>
      <c r="K642" s="721">
        <v>0</v>
      </c>
      <c r="L642" s="725"/>
      <c r="M642" s="725">
        <v>44364870.739999995</v>
      </c>
      <c r="N642" s="725"/>
      <c r="P642" s="725"/>
    </row>
    <row r="643" spans="1:16" ht="18" x14ac:dyDescent="0.25">
      <c r="A643" s="427"/>
      <c r="B643" s="725"/>
      <c r="C643" s="431" t="s">
        <v>3128</v>
      </c>
      <c r="D643" s="725"/>
      <c r="E643" s="725">
        <v>38550127.649999999</v>
      </c>
      <c r="F643" s="725"/>
      <c r="G643" s="721">
        <v>230029.58</v>
      </c>
      <c r="H643" s="725"/>
      <c r="I643" s="721">
        <v>0</v>
      </c>
      <c r="J643" s="721"/>
      <c r="K643" s="721">
        <v>127482.97</v>
      </c>
      <c r="L643" s="725"/>
      <c r="M643" s="725">
        <v>38907640.199999996</v>
      </c>
      <c r="N643" s="725"/>
      <c r="P643" s="725"/>
    </row>
    <row r="644" spans="1:16" ht="18" x14ac:dyDescent="0.25">
      <c r="A644" s="427"/>
      <c r="B644" s="725"/>
      <c r="C644" s="431" t="s">
        <v>3129</v>
      </c>
      <c r="D644" s="725"/>
      <c r="E644" s="725">
        <v>44742871.950000003</v>
      </c>
      <c r="F644" s="725"/>
      <c r="G644" s="721">
        <v>0</v>
      </c>
      <c r="H644" s="725"/>
      <c r="I644" s="721">
        <v>0</v>
      </c>
      <c r="J644" s="721"/>
      <c r="K644" s="721">
        <v>0</v>
      </c>
      <c r="L644" s="725"/>
      <c r="M644" s="725">
        <v>44742871.950000003</v>
      </c>
      <c r="N644" s="725"/>
      <c r="P644" s="725"/>
    </row>
    <row r="645" spans="1:16" ht="18" x14ac:dyDescent="0.25">
      <c r="A645" s="427"/>
      <c r="B645" s="725"/>
      <c r="C645" s="431" t="s">
        <v>3130</v>
      </c>
      <c r="D645" s="725"/>
      <c r="E645" s="725">
        <v>57102353.13000001</v>
      </c>
      <c r="F645" s="725"/>
      <c r="G645" s="721">
        <v>0</v>
      </c>
      <c r="H645" s="725"/>
      <c r="I645" s="721">
        <v>0</v>
      </c>
      <c r="J645" s="721"/>
      <c r="K645" s="721">
        <v>188189.39</v>
      </c>
      <c r="L645" s="725"/>
      <c r="M645" s="725">
        <v>57290542.520000011</v>
      </c>
      <c r="N645" s="725"/>
      <c r="P645" s="725"/>
    </row>
    <row r="646" spans="1:16" ht="18" x14ac:dyDescent="0.25">
      <c r="A646" s="427"/>
      <c r="B646" s="725"/>
      <c r="C646" s="431" t="s">
        <v>3131</v>
      </c>
      <c r="D646" s="725"/>
      <c r="E646" s="725">
        <v>49165041.090000004</v>
      </c>
      <c r="F646" s="725"/>
      <c r="G646" s="721">
        <v>134298.71</v>
      </c>
      <c r="H646" s="725"/>
      <c r="I646" s="721">
        <v>99071.4</v>
      </c>
      <c r="J646" s="721"/>
      <c r="K646" s="721">
        <v>0</v>
      </c>
      <c r="L646" s="727"/>
      <c r="M646" s="727">
        <v>49398411.200000003</v>
      </c>
      <c r="N646" s="725"/>
      <c r="P646" s="725"/>
    </row>
    <row r="647" spans="1:16" ht="18" x14ac:dyDescent="0.25">
      <c r="A647" s="427"/>
      <c r="B647" s="725"/>
      <c r="C647" s="431" t="s">
        <v>3132</v>
      </c>
      <c r="D647" s="725"/>
      <c r="E647" s="725">
        <v>47301799.000000022</v>
      </c>
      <c r="F647" s="725"/>
      <c r="G647" s="721">
        <v>0</v>
      </c>
      <c r="H647" s="725"/>
      <c r="I647" s="721">
        <v>0</v>
      </c>
      <c r="J647" s="721"/>
      <c r="K647" s="721">
        <v>49474.29</v>
      </c>
      <c r="L647" s="725"/>
      <c r="M647" s="725">
        <v>47351273.290000021</v>
      </c>
      <c r="N647" s="725"/>
      <c r="P647" s="725"/>
    </row>
    <row r="648" spans="1:16" ht="18" x14ac:dyDescent="0.25">
      <c r="A648" s="427"/>
      <c r="B648" s="725"/>
      <c r="C648" s="431" t="s">
        <v>3133</v>
      </c>
      <c r="D648" s="725"/>
      <c r="E648" s="725">
        <v>18891708.830000006</v>
      </c>
      <c r="F648" s="725"/>
      <c r="G648" s="721">
        <v>0</v>
      </c>
      <c r="H648" s="725"/>
      <c r="I648" s="721">
        <v>0</v>
      </c>
      <c r="J648" s="721"/>
      <c r="K648" s="721">
        <v>0</v>
      </c>
      <c r="L648" s="725"/>
      <c r="M648" s="725">
        <v>18891708.830000006</v>
      </c>
      <c r="N648" s="725"/>
      <c r="P648" s="725"/>
    </row>
    <row r="649" spans="1:16" ht="18" x14ac:dyDescent="0.25">
      <c r="A649" s="427"/>
      <c r="B649" s="725"/>
      <c r="C649" s="431" t="s">
        <v>3134</v>
      </c>
      <c r="D649" s="725"/>
      <c r="E649" s="725">
        <v>26127123.81000001</v>
      </c>
      <c r="F649" s="725"/>
      <c r="G649" s="721">
        <v>0</v>
      </c>
      <c r="H649" s="725"/>
      <c r="I649" s="721">
        <v>0</v>
      </c>
      <c r="J649" s="721"/>
      <c r="K649" s="721">
        <v>0</v>
      </c>
      <c r="L649" s="725"/>
      <c r="M649" s="725">
        <v>26127123.81000001</v>
      </c>
      <c r="N649" s="725"/>
      <c r="P649" s="725"/>
    </row>
    <row r="650" spans="1:16" s="470" customFormat="1" ht="18" x14ac:dyDescent="0.25">
      <c r="A650" s="501"/>
      <c r="B650" s="727"/>
      <c r="C650" s="445" t="s">
        <v>3135</v>
      </c>
      <c r="D650" s="727"/>
      <c r="E650" s="727">
        <v>7921894.1800000016</v>
      </c>
      <c r="F650" s="727"/>
      <c r="G650" s="712">
        <v>0</v>
      </c>
      <c r="H650" s="727"/>
      <c r="I650" s="712">
        <v>0</v>
      </c>
      <c r="J650" s="712"/>
      <c r="K650" s="712">
        <v>0</v>
      </c>
      <c r="L650" s="727"/>
      <c r="M650" s="727">
        <v>7921894.1800000016</v>
      </c>
      <c r="N650" s="727"/>
      <c r="P650" s="727"/>
    </row>
    <row r="651" spans="1:16" s="470" customFormat="1" ht="18" x14ac:dyDescent="0.25">
      <c r="A651" s="501"/>
      <c r="B651" s="727"/>
      <c r="C651" s="445" t="s">
        <v>3136</v>
      </c>
      <c r="D651" s="727"/>
      <c r="E651" s="727">
        <v>8313341.2600000016</v>
      </c>
      <c r="F651" s="727"/>
      <c r="G651" s="712">
        <v>0</v>
      </c>
      <c r="H651" s="727"/>
      <c r="I651" s="712">
        <v>0</v>
      </c>
      <c r="J651" s="712"/>
      <c r="K651" s="712">
        <v>0</v>
      </c>
      <c r="L651" s="727"/>
      <c r="M651" s="727">
        <v>8313341.2600000016</v>
      </c>
      <c r="N651" s="727"/>
      <c r="P651" s="727"/>
    </row>
    <row r="652" spans="1:16" s="470" customFormat="1" ht="18" x14ac:dyDescent="0.25">
      <c r="A652" s="501"/>
      <c r="B652" s="727"/>
      <c r="C652" s="445" t="s">
        <v>3082</v>
      </c>
      <c r="D652" s="727"/>
      <c r="E652" s="727">
        <v>0</v>
      </c>
      <c r="F652" s="727"/>
      <c r="G652" s="712">
        <v>0</v>
      </c>
      <c r="H652" s="727"/>
      <c r="I652" s="712">
        <v>0</v>
      </c>
      <c r="J652" s="712"/>
      <c r="K652" s="712">
        <v>0</v>
      </c>
      <c r="L652" s="727"/>
      <c r="M652" s="727">
        <v>0</v>
      </c>
      <c r="N652" s="727"/>
      <c r="P652" s="727"/>
    </row>
    <row r="653" spans="1:16" s="470" customFormat="1" ht="18.75" thickBot="1" x14ac:dyDescent="0.3">
      <c r="A653" s="501"/>
      <c r="B653" s="585"/>
      <c r="C653" s="446"/>
      <c r="D653" s="585"/>
      <c r="E653" s="675">
        <v>447748812.22000009</v>
      </c>
      <c r="F653" s="585"/>
      <c r="G653" s="675">
        <v>654280.84</v>
      </c>
      <c r="H653" s="585"/>
      <c r="I653" s="675">
        <v>167248.01</v>
      </c>
      <c r="J653" s="585"/>
      <c r="K653" s="675">
        <v>552246.31000000006</v>
      </c>
      <c r="L653" s="585"/>
      <c r="M653" s="675">
        <v>449122587.38000005</v>
      </c>
      <c r="N653" s="585"/>
      <c r="P653" s="585"/>
    </row>
    <row r="654" spans="1:16" ht="18.75" thickTop="1" x14ac:dyDescent="0.25">
      <c r="A654" s="427"/>
      <c r="B654" s="497"/>
      <c r="C654" s="479"/>
      <c r="D654" s="497"/>
      <c r="E654" s="497"/>
      <c r="F654" s="497"/>
      <c r="G654" s="479"/>
      <c r="H654" s="479"/>
      <c r="I654" s="497"/>
      <c r="J654" s="497"/>
      <c r="K654" s="497"/>
      <c r="L654" s="497"/>
      <c r="M654" s="427"/>
      <c r="N654" s="497"/>
      <c r="P654" s="497"/>
    </row>
    <row r="655" spans="1:16" ht="18" x14ac:dyDescent="0.25">
      <c r="A655" s="501"/>
      <c r="B655" s="446"/>
      <c r="C655" s="446"/>
      <c r="D655" s="446"/>
      <c r="E655" s="767" t="s">
        <v>3014</v>
      </c>
      <c r="F655" s="767"/>
      <c r="G655" s="767"/>
      <c r="H655" s="767"/>
      <c r="I655" s="767"/>
      <c r="J655" s="767"/>
      <c r="K655" s="767"/>
      <c r="L655" s="767"/>
      <c r="M655" s="767"/>
      <c r="N655" s="536"/>
      <c r="P655" s="398"/>
    </row>
    <row r="656" spans="1:16" ht="18" x14ac:dyDescent="0.25">
      <c r="A656" s="719"/>
      <c r="B656" s="720"/>
      <c r="C656" s="590"/>
      <c r="D656" s="720"/>
      <c r="E656" s="590" t="s">
        <v>3119</v>
      </c>
      <c r="F656" s="720"/>
      <c r="G656" s="590"/>
      <c r="H656" s="720"/>
      <c r="I656" s="590"/>
      <c r="J656" s="720"/>
      <c r="K656" s="590"/>
      <c r="L656" s="720"/>
      <c r="M656" s="590"/>
      <c r="N656" s="720"/>
      <c r="P656" s="720"/>
    </row>
    <row r="657" spans="1:16" ht="18" x14ac:dyDescent="0.25">
      <c r="A657" s="719"/>
      <c r="B657" s="720"/>
      <c r="C657" s="590"/>
      <c r="D657" s="720"/>
      <c r="E657" s="590" t="s">
        <v>3120</v>
      </c>
      <c r="F657" s="720"/>
      <c r="G657" s="590" t="s">
        <v>3121</v>
      </c>
      <c r="H657" s="720"/>
      <c r="I657" s="590" t="s">
        <v>3122</v>
      </c>
      <c r="J657" s="720"/>
      <c r="K657" s="590" t="s">
        <v>3123</v>
      </c>
      <c r="L657" s="720"/>
      <c r="M657" s="590"/>
      <c r="N657" s="720"/>
      <c r="P657" s="720"/>
    </row>
    <row r="658" spans="1:16" ht="25.9" customHeight="1" x14ac:dyDescent="0.25">
      <c r="A658" s="526" t="s">
        <v>3022</v>
      </c>
      <c r="B658" s="720"/>
      <c r="C658" s="667" t="s">
        <v>3068</v>
      </c>
      <c r="D658" s="720"/>
      <c r="E658" s="686" t="s">
        <v>3124</v>
      </c>
      <c r="F658" s="720"/>
      <c r="G658" s="686" t="s">
        <v>3124</v>
      </c>
      <c r="H658" s="720"/>
      <c r="I658" s="686" t="s">
        <v>3124</v>
      </c>
      <c r="J658" s="720"/>
      <c r="K658" s="686" t="s">
        <v>3124</v>
      </c>
      <c r="L658" s="720"/>
      <c r="M658" s="686" t="s">
        <v>144</v>
      </c>
      <c r="N658" s="720"/>
      <c r="P658" s="720"/>
    </row>
    <row r="659" spans="1:16" ht="18" x14ac:dyDescent="0.25">
      <c r="A659" s="501" t="s">
        <v>3034</v>
      </c>
      <c r="B659" s="712"/>
      <c r="C659" s="445" t="s">
        <v>3069</v>
      </c>
      <c r="D659" s="712"/>
      <c r="E659" s="725">
        <v>2713498.3400000003</v>
      </c>
      <c r="F659" s="725"/>
      <c r="G659" s="721">
        <v>0</v>
      </c>
      <c r="H659" s="725"/>
      <c r="I659" s="721">
        <v>0</v>
      </c>
      <c r="J659" s="721"/>
      <c r="K659" s="721">
        <v>0</v>
      </c>
      <c r="L659" s="712"/>
      <c r="M659" s="712">
        <v>2713498.3400000003</v>
      </c>
      <c r="N659" s="712"/>
      <c r="P659" s="712"/>
    </row>
    <row r="660" spans="1:16" ht="18" x14ac:dyDescent="0.25">
      <c r="A660" s="501"/>
      <c r="B660" s="712"/>
      <c r="C660" s="445" t="s">
        <v>3125</v>
      </c>
      <c r="D660" s="712"/>
      <c r="E660" s="725">
        <v>2475530.96</v>
      </c>
      <c r="F660" s="725"/>
      <c r="G660" s="721">
        <v>0</v>
      </c>
      <c r="H660" s="725"/>
      <c r="I660" s="721">
        <v>0</v>
      </c>
      <c r="J660" s="721"/>
      <c r="K660" s="721">
        <v>0</v>
      </c>
      <c r="L660" s="712"/>
      <c r="M660" s="712">
        <v>2475530.96</v>
      </c>
      <c r="N660" s="712"/>
      <c r="P660" s="712"/>
    </row>
    <row r="661" spans="1:16" ht="18" x14ac:dyDescent="0.25">
      <c r="A661" s="501"/>
      <c r="B661" s="712"/>
      <c r="C661" s="445" t="s">
        <v>3126</v>
      </c>
      <c r="D661" s="712"/>
      <c r="E661" s="725">
        <v>1950386.4999999998</v>
      </c>
      <c r="F661" s="725"/>
      <c r="G661" s="721">
        <v>0</v>
      </c>
      <c r="H661" s="725"/>
      <c r="I661" s="721">
        <v>0</v>
      </c>
      <c r="J661" s="721"/>
      <c r="K661" s="721">
        <v>0</v>
      </c>
      <c r="L661" s="712"/>
      <c r="M661" s="712">
        <v>1950386.4999999998</v>
      </c>
      <c r="N661" s="712"/>
      <c r="P661" s="712"/>
    </row>
    <row r="662" spans="1:16" ht="18" x14ac:dyDescent="0.25">
      <c r="A662" s="501"/>
      <c r="B662" s="712"/>
      <c r="C662" s="445" t="s">
        <v>3127</v>
      </c>
      <c r="D662" s="712"/>
      <c r="E662" s="725">
        <v>2791616.4099999997</v>
      </c>
      <c r="F662" s="725"/>
      <c r="G662" s="721">
        <v>0</v>
      </c>
      <c r="H662" s="725"/>
      <c r="I662" s="721">
        <v>0</v>
      </c>
      <c r="J662" s="721"/>
      <c r="K662" s="721">
        <v>0</v>
      </c>
      <c r="L662" s="712"/>
      <c r="M662" s="712">
        <v>2791616.4099999997</v>
      </c>
      <c r="N662" s="712"/>
      <c r="P662" s="712"/>
    </row>
    <row r="663" spans="1:16" ht="18" x14ac:dyDescent="0.25">
      <c r="A663" s="501"/>
      <c r="B663" s="712"/>
      <c r="C663" s="445" t="s">
        <v>3128</v>
      </c>
      <c r="D663" s="712"/>
      <c r="E663" s="725">
        <v>1600769.22</v>
      </c>
      <c r="F663" s="725"/>
      <c r="G663" s="721">
        <v>0</v>
      </c>
      <c r="H663" s="725"/>
      <c r="I663" s="721">
        <v>0</v>
      </c>
      <c r="J663" s="721"/>
      <c r="K663" s="721">
        <v>0</v>
      </c>
      <c r="L663" s="712"/>
      <c r="M663" s="712">
        <v>1600769.22</v>
      </c>
      <c r="N663" s="712"/>
      <c r="P663" s="712"/>
    </row>
    <row r="664" spans="1:16" ht="18" x14ac:dyDescent="0.25">
      <c r="A664" s="501"/>
      <c r="B664" s="712"/>
      <c r="C664" s="445" t="s">
        <v>3129</v>
      </c>
      <c r="D664" s="712"/>
      <c r="E664" s="725">
        <v>3597779.01</v>
      </c>
      <c r="F664" s="725"/>
      <c r="G664" s="721">
        <v>0</v>
      </c>
      <c r="H664" s="725"/>
      <c r="I664" s="721">
        <v>0</v>
      </c>
      <c r="J664" s="721"/>
      <c r="K664" s="721">
        <v>0</v>
      </c>
      <c r="L664" s="712"/>
      <c r="M664" s="712">
        <v>3597779.01</v>
      </c>
      <c r="N664" s="712"/>
      <c r="P664" s="712"/>
    </row>
    <row r="665" spans="1:16" ht="18" x14ac:dyDescent="0.25">
      <c r="A665" s="501"/>
      <c r="B665" s="712"/>
      <c r="C665" s="445" t="s">
        <v>3130</v>
      </c>
      <c r="D665" s="712"/>
      <c r="E665" s="725">
        <v>4243043.45</v>
      </c>
      <c r="F665" s="725"/>
      <c r="G665" s="721">
        <v>0</v>
      </c>
      <c r="H665" s="725"/>
      <c r="I665" s="721">
        <v>0</v>
      </c>
      <c r="J665" s="721"/>
      <c r="K665" s="721">
        <v>0</v>
      </c>
      <c r="L665" s="712"/>
      <c r="M665" s="712">
        <v>4243043.45</v>
      </c>
      <c r="N665" s="712"/>
      <c r="O665" s="670"/>
      <c r="P665" s="712"/>
    </row>
    <row r="666" spans="1:16" ht="18" x14ac:dyDescent="0.25">
      <c r="A666" s="501"/>
      <c r="B666" s="712"/>
      <c r="C666" s="445" t="s">
        <v>3131</v>
      </c>
      <c r="D666" s="712"/>
      <c r="E666" s="725">
        <v>9239219</v>
      </c>
      <c r="F666" s="725"/>
      <c r="G666" s="721">
        <v>0</v>
      </c>
      <c r="H666" s="725"/>
      <c r="I666" s="721">
        <v>0</v>
      </c>
      <c r="J666" s="721"/>
      <c r="K666" s="721">
        <v>0</v>
      </c>
      <c r="L666" s="712"/>
      <c r="M666" s="712">
        <v>9239219</v>
      </c>
      <c r="N666" s="712"/>
      <c r="P666" s="712"/>
    </row>
    <row r="667" spans="1:16" ht="18" x14ac:dyDescent="0.25">
      <c r="A667" s="501"/>
      <c r="B667" s="712"/>
      <c r="C667" s="445" t="s">
        <v>3132</v>
      </c>
      <c r="D667" s="712"/>
      <c r="E667" s="725">
        <v>5454136.4100000001</v>
      </c>
      <c r="F667" s="725"/>
      <c r="G667" s="721">
        <v>0</v>
      </c>
      <c r="H667" s="725"/>
      <c r="I667" s="721">
        <v>0</v>
      </c>
      <c r="J667" s="721"/>
      <c r="K667" s="721">
        <v>0</v>
      </c>
      <c r="L667" s="712"/>
      <c r="M667" s="712">
        <v>5454136.4100000001</v>
      </c>
      <c r="N667" s="712"/>
      <c r="P667" s="712"/>
    </row>
    <row r="668" spans="1:16" ht="18" x14ac:dyDescent="0.25">
      <c r="A668" s="501"/>
      <c r="B668" s="712"/>
      <c r="C668" s="445" t="s">
        <v>3133</v>
      </c>
      <c r="D668" s="712"/>
      <c r="E668" s="725">
        <v>3078399.7100000004</v>
      </c>
      <c r="F668" s="725"/>
      <c r="G668" s="721">
        <v>0</v>
      </c>
      <c r="H668" s="725"/>
      <c r="I668" s="721">
        <v>0</v>
      </c>
      <c r="J668" s="721"/>
      <c r="K668" s="721">
        <v>0</v>
      </c>
      <c r="L668" s="712"/>
      <c r="M668" s="712">
        <v>3078399.7100000004</v>
      </c>
      <c r="N668" s="712"/>
      <c r="P668" s="712"/>
    </row>
    <row r="669" spans="1:16" ht="18" x14ac:dyDescent="0.25">
      <c r="A669" s="501"/>
      <c r="B669" s="712"/>
      <c r="C669" s="445" t="s">
        <v>3134</v>
      </c>
      <c r="D669" s="712"/>
      <c r="E669" s="725">
        <v>3343195.84</v>
      </c>
      <c r="F669" s="725"/>
      <c r="G669" s="721">
        <v>0</v>
      </c>
      <c r="H669" s="725"/>
      <c r="I669" s="721">
        <v>0</v>
      </c>
      <c r="J669" s="721"/>
      <c r="K669" s="721">
        <v>0</v>
      </c>
      <c r="L669" s="712"/>
      <c r="M669" s="712">
        <v>3343195.84</v>
      </c>
      <c r="N669" s="712"/>
      <c r="P669" s="712"/>
    </row>
    <row r="670" spans="1:16" ht="18" x14ac:dyDescent="0.25">
      <c r="A670" s="501"/>
      <c r="B670" s="712"/>
      <c r="C670" s="445" t="s">
        <v>3135</v>
      </c>
      <c r="D670" s="712"/>
      <c r="E670" s="725">
        <v>2484951.42</v>
      </c>
      <c r="F670" s="725"/>
      <c r="G670" s="721">
        <v>0</v>
      </c>
      <c r="H670" s="725"/>
      <c r="I670" s="721">
        <v>0</v>
      </c>
      <c r="J670" s="721"/>
      <c r="K670" s="721">
        <v>0</v>
      </c>
      <c r="L670" s="712"/>
      <c r="M670" s="712">
        <v>2484951.42</v>
      </c>
      <c r="N670" s="712"/>
      <c r="P670" s="712"/>
    </row>
    <row r="671" spans="1:16" ht="18" x14ac:dyDescent="0.25">
      <c r="A671" s="501"/>
      <c r="B671" s="712"/>
      <c r="C671" s="445" t="s">
        <v>3136</v>
      </c>
      <c r="D671" s="712"/>
      <c r="E671" s="725">
        <v>1854508.91</v>
      </c>
      <c r="F671" s="725"/>
      <c r="G671" s="721">
        <v>0</v>
      </c>
      <c r="H671" s="725"/>
      <c r="I671" s="721">
        <v>0</v>
      </c>
      <c r="J671" s="721"/>
      <c r="K671" s="721">
        <v>0</v>
      </c>
      <c r="L671" s="712"/>
      <c r="M671" s="712">
        <v>1854508.91</v>
      </c>
      <c r="N671" s="712"/>
      <c r="P671" s="712"/>
    </row>
    <row r="672" spans="1:16" s="470" customFormat="1" ht="18" x14ac:dyDescent="0.25">
      <c r="A672" s="501"/>
      <c r="B672" s="712"/>
      <c r="C672" s="445" t="s">
        <v>3082</v>
      </c>
      <c r="D672" s="712"/>
      <c r="E672" s="727">
        <v>0</v>
      </c>
      <c r="F672" s="727"/>
      <c r="G672" s="712">
        <v>0</v>
      </c>
      <c r="H672" s="727"/>
      <c r="I672" s="712">
        <v>0</v>
      </c>
      <c r="J672" s="712"/>
      <c r="K672" s="712">
        <v>0</v>
      </c>
      <c r="L672" s="712"/>
      <c r="M672" s="712">
        <v>0</v>
      </c>
      <c r="N672" s="712"/>
      <c r="P672" s="712"/>
    </row>
    <row r="673" spans="1:17" s="470" customFormat="1" ht="18.75" thickBot="1" x14ac:dyDescent="0.3">
      <c r="A673" s="501"/>
      <c r="B673" s="712"/>
      <c r="C673" s="446"/>
      <c r="D673" s="712"/>
      <c r="E673" s="713">
        <v>44827035.179999992</v>
      </c>
      <c r="F673" s="712"/>
      <c r="G673" s="713">
        <v>0</v>
      </c>
      <c r="H673" s="712"/>
      <c r="I673" s="713">
        <v>0</v>
      </c>
      <c r="J673" s="712"/>
      <c r="K673" s="713">
        <v>0</v>
      </c>
      <c r="L673" s="712"/>
      <c r="M673" s="713">
        <v>44827035.179999992</v>
      </c>
      <c r="N673" s="712"/>
      <c r="O673" s="572"/>
      <c r="P673" s="712"/>
    </row>
    <row r="674" spans="1:17" s="470" customFormat="1" ht="18.75" thickTop="1" x14ac:dyDescent="0.25">
      <c r="E674" s="572"/>
      <c r="G674" s="572"/>
      <c r="I674" s="572"/>
      <c r="K674" s="572"/>
      <c r="M674" s="672"/>
      <c r="N674" s="499"/>
      <c r="P674" s="499"/>
    </row>
    <row r="675" spans="1:17" ht="18" x14ac:dyDescent="0.25">
      <c r="A675" s="763" t="s">
        <v>3083</v>
      </c>
      <c r="B675" s="763"/>
      <c r="C675" s="763"/>
      <c r="D675" s="763"/>
      <c r="E675" s="763"/>
      <c r="F675" s="763"/>
      <c r="G675" s="763"/>
      <c r="H675" s="763"/>
      <c r="I675" s="763"/>
      <c r="J675" s="763"/>
      <c r="K675" s="763"/>
      <c r="L675" s="763"/>
      <c r="M675" s="763"/>
      <c r="N675" s="497"/>
      <c r="P675" s="497"/>
    </row>
    <row r="676" spans="1:17" ht="18" x14ac:dyDescent="0.25">
      <c r="A676" s="729"/>
      <c r="B676" s="729"/>
      <c r="C676" s="729"/>
      <c r="D676" s="729"/>
      <c r="E676" s="729"/>
      <c r="F676" s="729"/>
      <c r="G676" s="729"/>
      <c r="H676" s="729"/>
      <c r="I676" s="729"/>
      <c r="J676" s="729"/>
      <c r="K676" s="729"/>
      <c r="L676" s="729"/>
      <c r="M676" s="729"/>
      <c r="N676" s="497"/>
      <c r="P676" s="497"/>
    </row>
    <row r="677" spans="1:17" ht="21" x14ac:dyDescent="0.25">
      <c r="A677" s="664" t="s">
        <v>3139</v>
      </c>
      <c r="B677" s="647"/>
      <c r="C677" s="596"/>
      <c r="D677" s="647"/>
      <c r="E677" s="647"/>
      <c r="F677" s="647"/>
      <c r="G677" s="665"/>
      <c r="H677" s="665"/>
      <c r="I677" s="647"/>
      <c r="J677" s="647"/>
      <c r="K677" s="647"/>
      <c r="L677" s="647"/>
      <c r="M677" s="562"/>
      <c r="N677" s="647"/>
      <c r="O677" s="562"/>
      <c r="P677" s="647"/>
      <c r="Q677" s="562"/>
    </row>
    <row r="678" spans="1:17" ht="18" x14ac:dyDescent="0.25">
      <c r="A678" s="427"/>
      <c r="B678" s="497"/>
      <c r="C678" s="479"/>
      <c r="D678" s="497"/>
      <c r="E678" s="497"/>
      <c r="F678" s="497"/>
      <c r="G678" s="479"/>
      <c r="H678" s="479"/>
      <c r="I678" s="497"/>
      <c r="J678" s="497"/>
      <c r="K678" s="497"/>
      <c r="L678" s="497"/>
      <c r="M678" s="427"/>
      <c r="N678" s="497"/>
      <c r="O678" s="540"/>
      <c r="P678" s="497"/>
      <c r="Q678" s="540"/>
    </row>
    <row r="679" spans="1:17" ht="18" x14ac:dyDescent="0.25">
      <c r="A679" s="427"/>
      <c r="B679" s="479"/>
      <c r="C679" s="762" t="s">
        <v>3140</v>
      </c>
      <c r="D679" s="762"/>
      <c r="E679" s="762"/>
      <c r="F679" s="762"/>
      <c r="G679" s="762"/>
      <c r="H679" s="762"/>
      <c r="I679" s="762"/>
      <c r="J679" s="762"/>
      <c r="K679" s="762"/>
      <c r="L679" s="762"/>
      <c r="M679" s="762"/>
      <c r="N679" s="762"/>
      <c r="O679" s="762"/>
      <c r="P679" s="762"/>
      <c r="Q679" s="762"/>
    </row>
    <row r="680" spans="1:17" ht="18" x14ac:dyDescent="0.25">
      <c r="A680" s="719"/>
      <c r="B680" s="720"/>
      <c r="C680" s="666"/>
      <c r="D680" s="720"/>
      <c r="E680" s="666"/>
      <c r="F680" s="720"/>
      <c r="G680" s="666"/>
      <c r="H680" s="720"/>
      <c r="I680" s="666"/>
      <c r="J680" s="720"/>
      <c r="K680" s="666"/>
      <c r="L680" s="720"/>
      <c r="M680" s="666"/>
      <c r="N680" s="720"/>
      <c r="O680" s="540"/>
      <c r="P680" s="720"/>
      <c r="Q680" s="666"/>
    </row>
    <row r="681" spans="1:17" ht="18" x14ac:dyDescent="0.25">
      <c r="A681" s="707" t="s">
        <v>3068</v>
      </c>
      <c r="B681" s="720"/>
      <c r="C681" s="667" t="s">
        <v>3037</v>
      </c>
      <c r="D681" s="720"/>
      <c r="E681" s="667" t="s">
        <v>3141</v>
      </c>
      <c r="F681" s="720"/>
      <c r="G681" s="667" t="s">
        <v>3039</v>
      </c>
      <c r="H681" s="720"/>
      <c r="I681" s="667" t="s">
        <v>3040</v>
      </c>
      <c r="J681" s="720"/>
      <c r="K681" s="667" t="s">
        <v>3041</v>
      </c>
      <c r="L681" s="720"/>
      <c r="M681" s="667" t="s">
        <v>3042</v>
      </c>
      <c r="N681" s="720"/>
      <c r="O681" s="632" t="s">
        <v>3142</v>
      </c>
      <c r="P681" s="720"/>
      <c r="Q681" s="667" t="s">
        <v>144</v>
      </c>
    </row>
    <row r="682" spans="1:17" ht="18" x14ac:dyDescent="0.25">
      <c r="A682" s="431" t="s">
        <v>3069</v>
      </c>
      <c r="B682" s="721"/>
      <c r="C682" s="721">
        <v>26339814.190000009</v>
      </c>
      <c r="D682" s="721"/>
      <c r="E682" s="721">
        <v>14667337.639999999</v>
      </c>
      <c r="F682" s="721"/>
      <c r="G682" s="721">
        <v>32251140.120000008</v>
      </c>
      <c r="H682" s="721"/>
      <c r="I682" s="721">
        <v>111665601.04999998</v>
      </c>
      <c r="J682" s="721"/>
      <c r="K682" s="721">
        <v>235397303.3999998</v>
      </c>
      <c r="L682" s="721"/>
      <c r="M682" s="721">
        <v>366006206.31000066</v>
      </c>
      <c r="N682" s="721"/>
      <c r="O682" s="721">
        <v>1966579186.2599926</v>
      </c>
      <c r="P682" s="721"/>
      <c r="Q682" s="721">
        <v>2752906588.9699931</v>
      </c>
    </row>
    <row r="683" spans="1:17" ht="18" x14ac:dyDescent="0.25">
      <c r="A683" s="431" t="s">
        <v>3125</v>
      </c>
      <c r="B683" s="721"/>
      <c r="C683" s="721">
        <v>26596966.869999997</v>
      </c>
      <c r="D683" s="721"/>
      <c r="E683" s="721">
        <v>19469321.050000001</v>
      </c>
      <c r="F683" s="721"/>
      <c r="G683" s="721">
        <v>50225651.640000015</v>
      </c>
      <c r="H683" s="721"/>
      <c r="I683" s="721">
        <v>131177425.24000004</v>
      </c>
      <c r="J683" s="721"/>
      <c r="K683" s="721">
        <v>264133861.08999997</v>
      </c>
      <c r="L683" s="721"/>
      <c r="M683" s="721">
        <v>403950885.95999968</v>
      </c>
      <c r="N683" s="721"/>
      <c r="O683" s="721">
        <v>1736349228.019999</v>
      </c>
      <c r="P683" s="721"/>
      <c r="Q683" s="721">
        <v>2631903339.8699989</v>
      </c>
    </row>
    <row r="684" spans="1:17" ht="18" x14ac:dyDescent="0.25">
      <c r="A684" s="431" t="s">
        <v>3126</v>
      </c>
      <c r="B684" s="721"/>
      <c r="C684" s="721">
        <v>13212587.449999997</v>
      </c>
      <c r="D684" s="721"/>
      <c r="E684" s="721">
        <v>33923011.969999976</v>
      </c>
      <c r="F684" s="721"/>
      <c r="G684" s="721">
        <v>67784995.00999999</v>
      </c>
      <c r="H684" s="721"/>
      <c r="I684" s="721">
        <v>158706761.94000006</v>
      </c>
      <c r="J684" s="721"/>
      <c r="K684" s="721">
        <v>345588287.68000025</v>
      </c>
      <c r="L684" s="721"/>
      <c r="M684" s="721">
        <v>510611497.85999995</v>
      </c>
      <c r="N684" s="721"/>
      <c r="O684" s="721">
        <v>2172095898.8700085</v>
      </c>
      <c r="P684" s="721"/>
      <c r="Q684" s="721">
        <v>3301923040.7800083</v>
      </c>
    </row>
    <row r="685" spans="1:17" ht="18" x14ac:dyDescent="0.25">
      <c r="A685" s="431" t="s">
        <v>3127</v>
      </c>
      <c r="B685" s="721"/>
      <c r="C685" s="721">
        <v>17016022.439999994</v>
      </c>
      <c r="D685" s="721"/>
      <c r="E685" s="721">
        <v>33931898.45000001</v>
      </c>
      <c r="F685" s="721"/>
      <c r="G685" s="721">
        <v>60702973.140000023</v>
      </c>
      <c r="H685" s="721"/>
      <c r="I685" s="721">
        <v>190054052.09000039</v>
      </c>
      <c r="J685" s="721"/>
      <c r="K685" s="721">
        <v>371678595.35999924</v>
      </c>
      <c r="L685" s="721"/>
      <c r="M685" s="721">
        <v>573555314.75999963</v>
      </c>
      <c r="N685" s="721"/>
      <c r="O685" s="721">
        <v>2306299869.3700008</v>
      </c>
      <c r="P685" s="721"/>
      <c r="Q685" s="721">
        <v>3553238725.6100001</v>
      </c>
    </row>
    <row r="686" spans="1:17" ht="18" x14ac:dyDescent="0.25">
      <c r="A686" s="431" t="s">
        <v>3128</v>
      </c>
      <c r="B686" s="721"/>
      <c r="C686" s="721">
        <v>24589630.660000004</v>
      </c>
      <c r="D686" s="721"/>
      <c r="E686" s="721">
        <v>24946185.790000003</v>
      </c>
      <c r="F686" s="721"/>
      <c r="G686" s="721">
        <v>73893221.940000027</v>
      </c>
      <c r="H686" s="721"/>
      <c r="I686" s="721">
        <v>228562047.94999987</v>
      </c>
      <c r="J686" s="721"/>
      <c r="K686" s="721">
        <v>422365101.90999967</v>
      </c>
      <c r="L686" s="721"/>
      <c r="M686" s="721">
        <v>698652680.75000095</v>
      </c>
      <c r="N686" s="721"/>
      <c r="O686" s="721">
        <v>2481383169.5900002</v>
      </c>
      <c r="P686" s="721"/>
      <c r="Q686" s="721">
        <v>3954392038.5900006</v>
      </c>
    </row>
    <row r="687" spans="1:17" ht="18" x14ac:dyDescent="0.25">
      <c r="A687" s="431" t="s">
        <v>3129</v>
      </c>
      <c r="B687" s="721"/>
      <c r="C687" s="721">
        <v>36877825.059999995</v>
      </c>
      <c r="D687" s="721"/>
      <c r="E687" s="721">
        <v>28499716.79999999</v>
      </c>
      <c r="F687" s="721"/>
      <c r="G687" s="721">
        <v>81885822.63000004</v>
      </c>
      <c r="H687" s="721"/>
      <c r="I687" s="721">
        <v>242116111.39999998</v>
      </c>
      <c r="J687" s="721"/>
      <c r="K687" s="721">
        <v>522466665.84000069</v>
      </c>
      <c r="L687" s="721"/>
      <c r="M687" s="721">
        <v>784654176.05999911</v>
      </c>
      <c r="N687" s="721"/>
      <c r="O687" s="721">
        <v>2759403265.1799979</v>
      </c>
      <c r="P687" s="721"/>
      <c r="Q687" s="721">
        <v>4455903582.9699974</v>
      </c>
    </row>
    <row r="688" spans="1:17" ht="18" x14ac:dyDescent="0.25">
      <c r="A688" s="431" t="s">
        <v>3130</v>
      </c>
      <c r="B688" s="721"/>
      <c r="C688" s="721">
        <v>71754715.499999955</v>
      </c>
      <c r="D688" s="721"/>
      <c r="E688" s="721">
        <v>39564171.029999986</v>
      </c>
      <c r="F688" s="721"/>
      <c r="G688" s="721">
        <v>107351281.15999998</v>
      </c>
      <c r="H688" s="721"/>
      <c r="I688" s="721">
        <v>330696815.4200002</v>
      </c>
      <c r="J688" s="721"/>
      <c r="K688" s="721">
        <v>629364642.17999864</v>
      </c>
      <c r="L688" s="721"/>
      <c r="M688" s="721">
        <v>996906613.65999937</v>
      </c>
      <c r="N688" s="721"/>
      <c r="O688" s="721">
        <v>3208959653.2000022</v>
      </c>
      <c r="P688" s="721"/>
      <c r="Q688" s="721">
        <v>5384597892.1499996</v>
      </c>
    </row>
    <row r="689" spans="1:17" ht="18" x14ac:dyDescent="0.25">
      <c r="A689" s="431" t="s">
        <v>3131</v>
      </c>
      <c r="B689" s="721"/>
      <c r="C689" s="721">
        <v>104774174.36</v>
      </c>
      <c r="D689" s="721"/>
      <c r="E689" s="721">
        <v>31612319.370000008</v>
      </c>
      <c r="F689" s="721"/>
      <c r="G689" s="721">
        <v>119327415.00000003</v>
      </c>
      <c r="H689" s="721"/>
      <c r="I689" s="721">
        <v>357670099.36999971</v>
      </c>
      <c r="J689" s="721"/>
      <c r="K689" s="721">
        <v>623969995.11999989</v>
      </c>
      <c r="L689" s="721"/>
      <c r="M689" s="721">
        <v>977549253.86000025</v>
      </c>
      <c r="N689" s="721"/>
      <c r="O689" s="721">
        <v>2990933388.8899908</v>
      </c>
      <c r="P689" s="721"/>
      <c r="Q689" s="721">
        <v>5205836645.9699907</v>
      </c>
    </row>
    <row r="690" spans="1:17" ht="18" x14ac:dyDescent="0.25">
      <c r="A690" s="431" t="s">
        <v>3132</v>
      </c>
      <c r="B690" s="721"/>
      <c r="C690" s="721">
        <v>154342123.08000004</v>
      </c>
      <c r="D690" s="721"/>
      <c r="E690" s="721">
        <v>20706347.499999996</v>
      </c>
      <c r="F690" s="721"/>
      <c r="G690" s="721">
        <v>80802058.549999952</v>
      </c>
      <c r="H690" s="721"/>
      <c r="I690" s="721">
        <v>310966734.94000012</v>
      </c>
      <c r="J690" s="721"/>
      <c r="K690" s="721">
        <v>637015782.07000113</v>
      </c>
      <c r="L690" s="721"/>
      <c r="M690" s="721">
        <v>1012877418.6599989</v>
      </c>
      <c r="N690" s="721"/>
      <c r="O690" s="721">
        <v>2952937811.7199965</v>
      </c>
      <c r="P690" s="721"/>
      <c r="Q690" s="721">
        <v>5169648276.5199966</v>
      </c>
    </row>
    <row r="691" spans="1:17" ht="18" x14ac:dyDescent="0.25">
      <c r="A691" s="431" t="s">
        <v>3133</v>
      </c>
      <c r="B691" s="721"/>
      <c r="C691" s="721">
        <v>97196069.160000041</v>
      </c>
      <c r="D691" s="721"/>
      <c r="E691" s="721">
        <v>18396074.449999996</v>
      </c>
      <c r="F691" s="721"/>
      <c r="G691" s="721">
        <v>54920787.149999976</v>
      </c>
      <c r="H691" s="721"/>
      <c r="I691" s="721">
        <v>188355007.27000001</v>
      </c>
      <c r="J691" s="721"/>
      <c r="K691" s="721">
        <v>384815569.42999989</v>
      </c>
      <c r="L691" s="721"/>
      <c r="M691" s="721">
        <v>646028147.24000013</v>
      </c>
      <c r="N691" s="721"/>
      <c r="O691" s="721">
        <v>1724493643.0199983</v>
      </c>
      <c r="P691" s="721"/>
      <c r="Q691" s="721">
        <v>3114205297.7199984</v>
      </c>
    </row>
    <row r="692" spans="1:17" ht="18" x14ac:dyDescent="0.25">
      <c r="A692" s="431" t="s">
        <v>3134</v>
      </c>
      <c r="B692" s="721"/>
      <c r="C692" s="721">
        <v>163708935.90000007</v>
      </c>
      <c r="D692" s="721"/>
      <c r="E692" s="721">
        <v>13097224.360000001</v>
      </c>
      <c r="F692" s="721"/>
      <c r="G692" s="721">
        <v>67574957.819999978</v>
      </c>
      <c r="H692" s="721"/>
      <c r="I692" s="721">
        <v>225585914.76999977</v>
      </c>
      <c r="J692" s="721"/>
      <c r="K692" s="721">
        <v>411527094.26999986</v>
      </c>
      <c r="L692" s="721"/>
      <c r="M692" s="721">
        <v>719999175.22999942</v>
      </c>
      <c r="N692" s="721"/>
      <c r="O692" s="721">
        <v>1746397274.4599988</v>
      </c>
      <c r="P692" s="721"/>
      <c r="Q692" s="721">
        <v>3347890576.8099976</v>
      </c>
    </row>
    <row r="693" spans="1:17" ht="18" x14ac:dyDescent="0.25">
      <c r="A693" s="431" t="s">
        <v>3135</v>
      </c>
      <c r="B693" s="721"/>
      <c r="C693" s="721">
        <v>83972004.540000007</v>
      </c>
      <c r="D693" s="721"/>
      <c r="E693" s="721">
        <v>8670632.209999999</v>
      </c>
      <c r="F693" s="721"/>
      <c r="G693" s="721">
        <v>29392277.24000001</v>
      </c>
      <c r="H693" s="721"/>
      <c r="I693" s="721">
        <v>97809206.610000044</v>
      </c>
      <c r="J693" s="721"/>
      <c r="K693" s="721">
        <v>203263474.41000003</v>
      </c>
      <c r="L693" s="721"/>
      <c r="M693" s="721">
        <v>333955496.11999983</v>
      </c>
      <c r="N693" s="721"/>
      <c r="O693" s="721">
        <v>740451887.18999815</v>
      </c>
      <c r="P693" s="721"/>
      <c r="Q693" s="721">
        <v>1497514978.319998</v>
      </c>
    </row>
    <row r="694" spans="1:17" ht="18" x14ac:dyDescent="0.25">
      <c r="A694" s="431" t="s">
        <v>3136</v>
      </c>
      <c r="B694" s="721"/>
      <c r="C694" s="721">
        <v>31240010.769999996</v>
      </c>
      <c r="D694" s="721"/>
      <c r="E694" s="721">
        <v>1004058.1299999999</v>
      </c>
      <c r="F694" s="721"/>
      <c r="G694" s="721">
        <v>5148044.7899999991</v>
      </c>
      <c r="H694" s="721"/>
      <c r="I694" s="721">
        <v>31493740.060000006</v>
      </c>
      <c r="J694" s="721"/>
      <c r="K694" s="721">
        <v>67963838.020000026</v>
      </c>
      <c r="L694" s="721"/>
      <c r="M694" s="721">
        <v>148185028.89999998</v>
      </c>
      <c r="N694" s="721"/>
      <c r="O694" s="721">
        <v>272614959.76999986</v>
      </c>
      <c r="P694" s="721"/>
      <c r="Q694" s="721">
        <v>557649680.43999982</v>
      </c>
    </row>
    <row r="695" spans="1:17" s="470" customFormat="1" ht="18" x14ac:dyDescent="0.25">
      <c r="A695" s="445" t="s">
        <v>3082</v>
      </c>
      <c r="B695" s="712"/>
      <c r="C695" s="712">
        <v>0</v>
      </c>
      <c r="D695" s="712"/>
      <c r="E695" s="712">
        <v>0</v>
      </c>
      <c r="F695" s="712"/>
      <c r="G695" s="712">
        <v>0</v>
      </c>
      <c r="H695" s="712"/>
      <c r="I695" s="712">
        <v>0</v>
      </c>
      <c r="J695" s="712"/>
      <c r="K695" s="712">
        <v>0</v>
      </c>
      <c r="L695" s="712"/>
      <c r="M695" s="712">
        <v>0</v>
      </c>
      <c r="N695" s="712"/>
      <c r="O695" s="712">
        <v>233848.82</v>
      </c>
      <c r="P695" s="712"/>
      <c r="Q695" s="712">
        <v>233848.82</v>
      </c>
    </row>
    <row r="696" spans="1:17" s="470" customFormat="1" ht="18.75" thickBot="1" x14ac:dyDescent="0.3">
      <c r="A696" s="501"/>
      <c r="B696" s="712"/>
      <c r="C696" s="713">
        <v>851620879.98000014</v>
      </c>
      <c r="D696" s="712"/>
      <c r="E696" s="713">
        <v>288488298.74999994</v>
      </c>
      <c r="F696" s="712"/>
      <c r="G696" s="713">
        <v>831260626.18999994</v>
      </c>
      <c r="H696" s="712"/>
      <c r="I696" s="713">
        <v>2604859518.1100001</v>
      </c>
      <c r="J696" s="712"/>
      <c r="K696" s="713">
        <v>5119550210.7799988</v>
      </c>
      <c r="L696" s="712"/>
      <c r="M696" s="713">
        <v>8172931895.369997</v>
      </c>
      <c r="N696" s="712"/>
      <c r="O696" s="713">
        <v>27059133084.359985</v>
      </c>
      <c r="P696" s="712"/>
      <c r="Q696" s="713">
        <v>44927844514</v>
      </c>
    </row>
    <row r="697" spans="1:17" s="470" customFormat="1" ht="18.75" thickTop="1" x14ac:dyDescent="0.25">
      <c r="A697" s="501"/>
      <c r="B697" s="499"/>
      <c r="C697" s="585"/>
      <c r="D697" s="585"/>
      <c r="E697" s="585"/>
      <c r="F697" s="585"/>
      <c r="G697" s="585"/>
      <c r="H697" s="585"/>
      <c r="I697" s="585"/>
      <c r="J697" s="585"/>
      <c r="K697" s="585"/>
      <c r="L697" s="585"/>
      <c r="M697" s="730"/>
      <c r="N697" s="585"/>
      <c r="O697" s="730"/>
      <c r="P697" s="499"/>
      <c r="Q697" s="730"/>
    </row>
    <row r="698" spans="1:17" x14ac:dyDescent="0.2">
      <c r="Q698" s="670"/>
    </row>
    <row r="699" spans="1:17" ht="20.25" customHeight="1" x14ac:dyDescent="0.25">
      <c r="A699" s="763" t="s">
        <v>3083</v>
      </c>
      <c r="B699" s="763"/>
      <c r="C699" s="763"/>
      <c r="D699" s="763"/>
      <c r="E699" s="763"/>
      <c r="F699" s="763"/>
      <c r="G699" s="763"/>
      <c r="H699" s="763"/>
      <c r="I699" s="763"/>
      <c r="J699" s="763"/>
      <c r="K699" s="763"/>
      <c r="L699" s="763"/>
      <c r="M699" s="763"/>
      <c r="Q699" s="731"/>
    </row>
    <row r="701" spans="1:17" ht="45.6" customHeight="1" x14ac:dyDescent="0.2">
      <c r="A701" s="764" t="s">
        <v>3143</v>
      </c>
      <c r="B701" s="764"/>
      <c r="C701" s="764"/>
      <c r="D701" s="764"/>
      <c r="E701" s="764"/>
      <c r="F701" s="764"/>
      <c r="G701" s="764"/>
      <c r="H701" s="764"/>
      <c r="I701" s="764"/>
      <c r="J701" s="764"/>
      <c r="K701" s="764"/>
      <c r="L701" s="764"/>
      <c r="M701" s="764"/>
      <c r="N701" s="764"/>
      <c r="O701" s="764"/>
      <c r="P701" s="764"/>
      <c r="Q701" s="764"/>
    </row>
    <row r="702" spans="1:17" s="732" customFormat="1" ht="114.6" customHeight="1" x14ac:dyDescent="0.35">
      <c r="A702" s="765" t="s">
        <v>3144</v>
      </c>
      <c r="B702" s="765"/>
      <c r="C702" s="765"/>
      <c r="D702" s="765"/>
      <c r="E702" s="765"/>
      <c r="F702" s="765"/>
      <c r="G702" s="765"/>
      <c r="H702" s="765"/>
      <c r="I702" s="765"/>
      <c r="J702" s="765"/>
      <c r="K702" s="765"/>
      <c r="L702" s="765"/>
      <c r="M702" s="765"/>
      <c r="N702" s="765"/>
      <c r="O702" s="765"/>
      <c r="P702" s="765"/>
      <c r="Q702" s="765"/>
    </row>
    <row r="703" spans="1:17" s="732" customFormat="1" ht="409.6" customHeight="1" x14ac:dyDescent="0.35">
      <c r="A703" s="765"/>
      <c r="B703" s="765"/>
      <c r="C703" s="765"/>
      <c r="D703" s="765"/>
      <c r="E703" s="765"/>
      <c r="F703" s="765"/>
      <c r="G703" s="765"/>
      <c r="H703" s="765"/>
      <c r="I703" s="765"/>
      <c r="J703" s="765"/>
      <c r="K703" s="765"/>
      <c r="L703" s="765"/>
      <c r="M703" s="765"/>
      <c r="N703" s="765"/>
      <c r="O703" s="765"/>
      <c r="P703" s="765"/>
      <c r="Q703" s="765"/>
    </row>
    <row r="704" spans="1:17" ht="78" customHeight="1" x14ac:dyDescent="0.2"/>
    <row r="705" ht="129.75" customHeight="1" x14ac:dyDescent="0.2"/>
  </sheetData>
  <mergeCells count="70">
    <mergeCell ref="C78:G78"/>
    <mergeCell ref="A4:Q4"/>
    <mergeCell ref="E16:F16"/>
    <mergeCell ref="B17:C17"/>
    <mergeCell ref="A40:E41"/>
    <mergeCell ref="A45:G45"/>
    <mergeCell ref="A46:E46"/>
    <mergeCell ref="A47:E47"/>
    <mergeCell ref="A69:Q69"/>
    <mergeCell ref="A71:Q71"/>
    <mergeCell ref="A72:Q72"/>
    <mergeCell ref="A76:G76"/>
    <mergeCell ref="A131:J131"/>
    <mergeCell ref="C85:E85"/>
    <mergeCell ref="A91:B91"/>
    <mergeCell ref="A92:B92"/>
    <mergeCell ref="A96:M96"/>
    <mergeCell ref="A97:O97"/>
    <mergeCell ref="A102:K102"/>
    <mergeCell ref="A118:K118"/>
    <mergeCell ref="A119:C119"/>
    <mergeCell ref="A123:D123"/>
    <mergeCell ref="A125:J125"/>
    <mergeCell ref="A128:D128"/>
    <mergeCell ref="A198:P198"/>
    <mergeCell ref="A143:D145"/>
    <mergeCell ref="A155:K155"/>
    <mergeCell ref="A156:O156"/>
    <mergeCell ref="A163:M163"/>
    <mergeCell ref="A165:K165"/>
    <mergeCell ref="L165:M165"/>
    <mergeCell ref="A174:M174"/>
    <mergeCell ref="A182:E182"/>
    <mergeCell ref="K185:K186"/>
    <mergeCell ref="K187:M187"/>
    <mergeCell ref="A197:M197"/>
    <mergeCell ref="A309:M309"/>
    <mergeCell ref="A199:M199"/>
    <mergeCell ref="A204:E204"/>
    <mergeCell ref="A214:M214"/>
    <mergeCell ref="A215:M215"/>
    <mergeCell ref="A250:M250"/>
    <mergeCell ref="E255:G255"/>
    <mergeCell ref="E258:G258"/>
    <mergeCell ref="A269:M269"/>
    <mergeCell ref="A270:M270"/>
    <mergeCell ref="I283:J283"/>
    <mergeCell ref="I300:J300"/>
    <mergeCell ref="E555:M555"/>
    <mergeCell ref="A310:Q310"/>
    <mergeCell ref="I314:J314"/>
    <mergeCell ref="A367:M367"/>
    <mergeCell ref="A411:M411"/>
    <mergeCell ref="E415:M415"/>
    <mergeCell ref="E435:M435"/>
    <mergeCell ref="E455:M455"/>
    <mergeCell ref="E475:M475"/>
    <mergeCell ref="E495:M495"/>
    <mergeCell ref="E515:M515"/>
    <mergeCell ref="E535:M535"/>
    <mergeCell ref="C679:Q679"/>
    <mergeCell ref="A699:M699"/>
    <mergeCell ref="A701:Q701"/>
    <mergeCell ref="A702:Q703"/>
    <mergeCell ref="E575:M575"/>
    <mergeCell ref="E595:M595"/>
    <mergeCell ref="E615:M615"/>
    <mergeCell ref="E635:M635"/>
    <mergeCell ref="E655:M655"/>
    <mergeCell ref="A675:M675"/>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sqref="A1:B1"/>
    </sheetView>
  </sheetViews>
  <sheetFormatPr defaultColWidth="8.85546875" defaultRowHeight="15" outlineLevelRow="1" x14ac:dyDescent="0.25"/>
  <cols>
    <col min="1" max="1" width="13.28515625" style="66" customWidth="1"/>
    <col min="2" max="2" width="60.5703125" style="66" bestFit="1" customWidth="1"/>
    <col min="3" max="7" width="41" style="66" customWidth="1"/>
    <col min="8" max="8" width="7.28515625" style="66" customWidth="1"/>
    <col min="9" max="9" width="92"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spans="1:13" ht="45" customHeight="1" x14ac:dyDescent="0.25">
      <c r="A1" s="793" t="s">
        <v>1490</v>
      </c>
      <c r="B1" s="793"/>
    </row>
    <row r="2" spans="1:13" ht="31.5" x14ac:dyDescent="0.25">
      <c r="A2" s="183" t="s">
        <v>1489</v>
      </c>
      <c r="B2" s="183"/>
      <c r="C2" s="64"/>
      <c r="D2" s="64"/>
      <c r="E2" s="64"/>
      <c r="F2" s="368" t="s">
        <v>2731</v>
      </c>
      <c r="G2" s="99"/>
      <c r="H2" s="64"/>
      <c r="I2" s="63"/>
      <c r="J2" s="64"/>
      <c r="K2" s="64"/>
      <c r="L2" s="64"/>
      <c r="M2" s="64"/>
    </row>
    <row r="3" spans="1:13" ht="15.75" thickBot="1" x14ac:dyDescent="0.3">
      <c r="A3" s="64"/>
      <c r="B3" s="65"/>
      <c r="C3" s="65"/>
      <c r="D3" s="64"/>
      <c r="E3" s="64"/>
      <c r="F3" s="64"/>
      <c r="G3" s="64"/>
      <c r="H3" s="64"/>
      <c r="L3" s="64"/>
      <c r="M3" s="64"/>
    </row>
    <row r="4" spans="1:13" ht="19.5" thickBot="1" x14ac:dyDescent="0.3">
      <c r="A4" s="67"/>
      <c r="B4" s="68" t="s">
        <v>71</v>
      </c>
      <c r="C4" s="69" t="s">
        <v>1523</v>
      </c>
      <c r="D4" s="67"/>
      <c r="E4" s="67"/>
      <c r="F4" s="64"/>
      <c r="G4" s="64"/>
      <c r="H4" s="64"/>
      <c r="I4" s="77" t="s">
        <v>1482</v>
      </c>
      <c r="J4" s="119" t="s">
        <v>1190</v>
      </c>
      <c r="L4" s="64"/>
      <c r="M4" s="64"/>
    </row>
    <row r="5" spans="1:13" ht="15.75" thickBot="1" x14ac:dyDescent="0.3">
      <c r="H5" s="64"/>
      <c r="I5" s="137" t="s">
        <v>1192</v>
      </c>
      <c r="J5" s="66" t="s">
        <v>1193</v>
      </c>
      <c r="L5" s="64"/>
      <c r="M5" s="64"/>
    </row>
    <row r="6" spans="1:13" ht="18.75" x14ac:dyDescent="0.25">
      <c r="A6" s="70"/>
      <c r="B6" s="71" t="s">
        <v>1391</v>
      </c>
      <c r="C6" s="70"/>
      <c r="E6" s="72"/>
      <c r="F6" s="72"/>
      <c r="G6" s="72"/>
      <c r="H6" s="64"/>
      <c r="I6" s="137" t="s">
        <v>1195</v>
      </c>
      <c r="J6" s="66" t="s">
        <v>1196</v>
      </c>
      <c r="L6" s="64"/>
      <c r="M6" s="64"/>
    </row>
    <row r="7" spans="1:13" x14ac:dyDescent="0.25">
      <c r="B7" s="74" t="s">
        <v>1488</v>
      </c>
      <c r="H7" s="64"/>
      <c r="I7" s="137" t="s">
        <v>1198</v>
      </c>
      <c r="J7" s="66" t="s">
        <v>1199</v>
      </c>
      <c r="L7" s="64"/>
      <c r="M7" s="64"/>
    </row>
    <row r="8" spans="1:13" x14ac:dyDescent="0.25">
      <c r="B8" s="74" t="s">
        <v>1404</v>
      </c>
      <c r="H8" s="64"/>
      <c r="I8" s="137" t="s">
        <v>1480</v>
      </c>
      <c r="J8" s="66" t="s">
        <v>1481</v>
      </c>
      <c r="L8" s="64"/>
      <c r="M8" s="64"/>
    </row>
    <row r="9" spans="1:13" ht="15.75" thickBot="1" x14ac:dyDescent="0.3">
      <c r="B9" s="75" t="s">
        <v>1426</v>
      </c>
      <c r="H9" s="64"/>
      <c r="L9" s="64"/>
      <c r="M9" s="64"/>
    </row>
    <row r="10" spans="1:13" x14ac:dyDescent="0.25">
      <c r="B10" s="76"/>
      <c r="H10" s="64"/>
      <c r="I10" s="138" t="s">
        <v>1484</v>
      </c>
      <c r="L10" s="64"/>
      <c r="M10" s="64"/>
    </row>
    <row r="11" spans="1:13" x14ac:dyDescent="0.25">
      <c r="B11" s="76"/>
      <c r="H11" s="64"/>
      <c r="I11" s="138" t="s">
        <v>1486</v>
      </c>
      <c r="L11" s="64"/>
      <c r="M11" s="64"/>
    </row>
    <row r="12" spans="1:13" ht="37.5" x14ac:dyDescent="0.25">
      <c r="A12" s="77" t="s">
        <v>80</v>
      </c>
      <c r="B12" s="77" t="s">
        <v>1472</v>
      </c>
      <c r="C12" s="78"/>
      <c r="D12" s="78"/>
      <c r="E12" s="78"/>
      <c r="F12" s="78"/>
      <c r="G12" s="78"/>
      <c r="H12" s="64"/>
      <c r="L12" s="64"/>
      <c r="M12" s="64"/>
    </row>
    <row r="13" spans="1:13" ht="15" customHeight="1" x14ac:dyDescent="0.25">
      <c r="A13" s="85"/>
      <c r="B13" s="86" t="s">
        <v>1403</v>
      </c>
      <c r="C13" s="85" t="s">
        <v>1471</v>
      </c>
      <c r="D13" s="85" t="s">
        <v>1483</v>
      </c>
      <c r="E13" s="87"/>
      <c r="F13" s="88"/>
      <c r="G13" s="88"/>
      <c r="H13" s="64"/>
      <c r="L13" s="64"/>
      <c r="M13" s="64"/>
    </row>
    <row r="14" spans="1:13" x14ac:dyDescent="0.25">
      <c r="A14" s="66" t="s">
        <v>1392</v>
      </c>
      <c r="B14" s="83" t="s">
        <v>1381</v>
      </c>
      <c r="C14" s="733" t="s">
        <v>2760</v>
      </c>
      <c r="D14" s="733" t="s">
        <v>3169</v>
      </c>
      <c r="E14" s="72"/>
      <c r="F14" s="72"/>
      <c r="G14" s="72"/>
      <c r="H14" s="64"/>
      <c r="L14" s="64"/>
      <c r="M14" s="64"/>
    </row>
    <row r="15" spans="1:13" x14ac:dyDescent="0.25">
      <c r="A15" s="66" t="s">
        <v>1393</v>
      </c>
      <c r="B15" s="83" t="s">
        <v>390</v>
      </c>
      <c r="C15" s="733" t="s">
        <v>2760</v>
      </c>
      <c r="D15" s="733" t="s">
        <v>3169</v>
      </c>
      <c r="E15" s="72"/>
      <c r="F15" s="72"/>
      <c r="G15" s="72"/>
      <c r="H15" s="64"/>
      <c r="L15" s="64"/>
      <c r="M15" s="64"/>
    </row>
    <row r="16" spans="1:13" x14ac:dyDescent="0.25">
      <c r="A16" s="66" t="s">
        <v>1394</v>
      </c>
      <c r="B16" s="83" t="s">
        <v>1382</v>
      </c>
      <c r="C16" s="733" t="s">
        <v>1196</v>
      </c>
      <c r="D16" s="733"/>
      <c r="E16" s="72"/>
      <c r="F16" s="72"/>
      <c r="G16" s="72"/>
      <c r="H16" s="64"/>
      <c r="L16" s="64"/>
      <c r="M16" s="64"/>
    </row>
    <row r="17" spans="1:13" x14ac:dyDescent="0.25">
      <c r="A17" s="66" t="s">
        <v>1395</v>
      </c>
      <c r="B17" s="260" t="s">
        <v>1383</v>
      </c>
      <c r="C17" s="733" t="s">
        <v>1196</v>
      </c>
      <c r="D17" s="733"/>
      <c r="E17" s="72"/>
      <c r="F17" s="72"/>
      <c r="G17" s="72"/>
      <c r="H17" s="64"/>
      <c r="L17" s="64"/>
      <c r="M17" s="64"/>
    </row>
    <row r="18" spans="1:13" x14ac:dyDescent="0.25">
      <c r="A18" s="66" t="s">
        <v>1396</v>
      </c>
      <c r="B18" s="83" t="s">
        <v>1384</v>
      </c>
      <c r="C18" s="733" t="s">
        <v>2760</v>
      </c>
      <c r="D18" s="733" t="s">
        <v>3169</v>
      </c>
      <c r="E18" s="72"/>
      <c r="F18" s="72"/>
      <c r="G18" s="72"/>
      <c r="H18" s="64"/>
      <c r="L18" s="64"/>
      <c r="M18" s="64"/>
    </row>
    <row r="19" spans="1:13" x14ac:dyDescent="0.25">
      <c r="A19" s="66" t="s">
        <v>1397</v>
      </c>
      <c r="B19" s="83" t="s">
        <v>1385</v>
      </c>
      <c r="C19" s="733" t="s">
        <v>1196</v>
      </c>
      <c r="D19" s="733"/>
      <c r="E19" s="72"/>
      <c r="F19" s="72"/>
      <c r="G19" s="72"/>
      <c r="H19" s="64"/>
      <c r="L19" s="64"/>
      <c r="M19" s="64"/>
    </row>
    <row r="20" spans="1:13" x14ac:dyDescent="0.25">
      <c r="A20" s="66" t="s">
        <v>1398</v>
      </c>
      <c r="B20" s="83" t="s">
        <v>1386</v>
      </c>
      <c r="C20" s="733" t="s">
        <v>2760</v>
      </c>
      <c r="D20" s="733" t="s">
        <v>3169</v>
      </c>
      <c r="E20" s="72"/>
      <c r="F20" s="72"/>
      <c r="G20" s="72"/>
      <c r="H20" s="64"/>
      <c r="L20" s="64"/>
      <c r="M20" s="64"/>
    </row>
    <row r="21" spans="1:13" x14ac:dyDescent="0.25">
      <c r="A21" s="66" t="s">
        <v>1399</v>
      </c>
      <c r="B21" s="83" t="s">
        <v>1387</v>
      </c>
      <c r="C21" s="733" t="s">
        <v>2845</v>
      </c>
      <c r="D21" s="733" t="s">
        <v>3170</v>
      </c>
      <c r="E21" s="72"/>
      <c r="F21" s="72"/>
      <c r="G21" s="72"/>
      <c r="H21" s="64"/>
      <c r="L21" s="64"/>
      <c r="M21" s="64"/>
    </row>
    <row r="22" spans="1:13" x14ac:dyDescent="0.25">
      <c r="A22" s="66" t="s">
        <v>1400</v>
      </c>
      <c r="B22" s="83" t="s">
        <v>1388</v>
      </c>
      <c r="C22" s="733" t="s">
        <v>2760</v>
      </c>
      <c r="D22" s="733" t="s">
        <v>3169</v>
      </c>
      <c r="E22" s="72"/>
      <c r="F22" s="72"/>
      <c r="G22" s="72"/>
      <c r="H22" s="64"/>
      <c r="L22" s="64"/>
      <c r="M22" s="64"/>
    </row>
    <row r="23" spans="1:13" x14ac:dyDescent="0.25">
      <c r="A23" s="66" t="s">
        <v>1401</v>
      </c>
      <c r="B23" s="83" t="s">
        <v>1467</v>
      </c>
      <c r="C23" s="733" t="s">
        <v>2841</v>
      </c>
      <c r="D23" s="733" t="s">
        <v>3171</v>
      </c>
      <c r="E23" s="72"/>
      <c r="F23" s="72"/>
      <c r="G23" s="72"/>
      <c r="H23" s="64"/>
      <c r="L23" s="64"/>
      <c r="M23" s="64"/>
    </row>
    <row r="24" spans="1:13" x14ac:dyDescent="0.25">
      <c r="A24" s="66" t="s">
        <v>1469</v>
      </c>
      <c r="B24" s="83" t="s">
        <v>1468</v>
      </c>
      <c r="C24" s="733" t="s">
        <v>2842</v>
      </c>
      <c r="D24" s="733" t="s">
        <v>3172</v>
      </c>
      <c r="E24" s="72"/>
      <c r="F24" s="72"/>
      <c r="G24" s="72"/>
      <c r="H24" s="64"/>
      <c r="L24" s="64"/>
      <c r="M24" s="64"/>
    </row>
    <row r="25" spans="1:13" ht="30" outlineLevel="1" x14ac:dyDescent="0.25">
      <c r="A25" s="66" t="s">
        <v>1402</v>
      </c>
      <c r="B25" s="81" t="s">
        <v>2601</v>
      </c>
      <c r="C25" s="733" t="s">
        <v>3150</v>
      </c>
      <c r="D25" s="733" t="s">
        <v>3173</v>
      </c>
      <c r="E25" s="72"/>
      <c r="F25" s="72"/>
      <c r="G25" s="72"/>
      <c r="H25" s="64"/>
      <c r="L25" s="64"/>
      <c r="M25" s="64"/>
    </row>
    <row r="26" spans="1:13" outlineLevel="1" x14ac:dyDescent="0.25">
      <c r="A26" s="66" t="s">
        <v>1405</v>
      </c>
      <c r="B26" s="336"/>
      <c r="C26" s="338"/>
      <c r="D26" s="338"/>
      <c r="E26" s="72"/>
      <c r="F26" s="72"/>
      <c r="G26" s="72"/>
      <c r="H26" s="64"/>
      <c r="L26" s="64"/>
      <c r="M26" s="64"/>
    </row>
    <row r="27" spans="1:13" outlineLevel="1" x14ac:dyDescent="0.25">
      <c r="A27" s="66" t="s">
        <v>1406</v>
      </c>
      <c r="B27" s="336"/>
      <c r="C27" s="338"/>
      <c r="D27" s="338"/>
      <c r="E27" s="72"/>
      <c r="F27" s="72"/>
      <c r="G27" s="72"/>
      <c r="H27" s="64"/>
      <c r="L27" s="64"/>
      <c r="M27" s="64"/>
    </row>
    <row r="28" spans="1:13" outlineLevel="1" x14ac:dyDescent="0.25">
      <c r="A28" s="66" t="s">
        <v>1407</v>
      </c>
      <c r="B28" s="336"/>
      <c r="C28" s="338"/>
      <c r="D28" s="338"/>
      <c r="E28" s="72"/>
      <c r="F28" s="72"/>
      <c r="G28" s="72"/>
      <c r="H28" s="64"/>
      <c r="L28" s="64"/>
      <c r="M28" s="64"/>
    </row>
    <row r="29" spans="1:13" outlineLevel="1" x14ac:dyDescent="0.25">
      <c r="A29" s="66" t="s">
        <v>1408</v>
      </c>
      <c r="B29" s="336"/>
      <c r="C29" s="338"/>
      <c r="D29" s="338"/>
      <c r="E29" s="72"/>
      <c r="F29" s="72"/>
      <c r="G29" s="72"/>
      <c r="H29" s="64"/>
      <c r="L29" s="64"/>
      <c r="M29" s="64"/>
    </row>
    <row r="30" spans="1:13" outlineLevel="1" x14ac:dyDescent="0.25">
      <c r="A30" s="66" t="s">
        <v>1409</v>
      </c>
      <c r="B30" s="336"/>
      <c r="C30" s="338"/>
      <c r="D30" s="338"/>
      <c r="E30" s="72"/>
      <c r="F30" s="72"/>
      <c r="G30" s="72"/>
      <c r="H30" s="64"/>
      <c r="L30" s="64"/>
      <c r="M30" s="64"/>
    </row>
    <row r="31" spans="1:13" outlineLevel="1" x14ac:dyDescent="0.25">
      <c r="A31" s="66" t="s">
        <v>1410</v>
      </c>
      <c r="B31" s="336"/>
      <c r="C31" s="338"/>
      <c r="D31" s="338"/>
      <c r="E31" s="72"/>
      <c r="F31" s="72"/>
      <c r="G31" s="72"/>
      <c r="H31" s="64"/>
      <c r="L31" s="64"/>
      <c r="M31" s="64"/>
    </row>
    <row r="32" spans="1:13" outlineLevel="1" x14ac:dyDescent="0.25">
      <c r="A32" s="66" t="s">
        <v>1411</v>
      </c>
      <c r="B32" s="336"/>
      <c r="C32" s="338"/>
      <c r="D32" s="338"/>
      <c r="E32" s="72"/>
      <c r="F32" s="72"/>
      <c r="G32" s="72"/>
      <c r="H32" s="64"/>
      <c r="L32" s="64"/>
      <c r="M32" s="64"/>
    </row>
    <row r="33" spans="1:13" ht="18.75" x14ac:dyDescent="0.25">
      <c r="A33" s="78"/>
      <c r="B33" s="77" t="s">
        <v>1404</v>
      </c>
      <c r="C33" s="78"/>
      <c r="D33" s="78"/>
      <c r="E33" s="78"/>
      <c r="F33" s="78"/>
      <c r="G33" s="78"/>
      <c r="H33" s="64"/>
      <c r="L33" s="64"/>
      <c r="M33" s="64"/>
    </row>
    <row r="34" spans="1:13" ht="15" customHeight="1" x14ac:dyDescent="0.25">
      <c r="A34" s="85"/>
      <c r="B34" s="86" t="s">
        <v>1389</v>
      </c>
      <c r="C34" s="85" t="s">
        <v>1479</v>
      </c>
      <c r="D34" s="85" t="s">
        <v>1483</v>
      </c>
      <c r="E34" s="85" t="s">
        <v>1390</v>
      </c>
      <c r="F34" s="88"/>
      <c r="G34" s="88"/>
      <c r="H34" s="64"/>
      <c r="L34" s="64"/>
      <c r="M34" s="64"/>
    </row>
    <row r="35" spans="1:13" ht="30" x14ac:dyDescent="0.25">
      <c r="A35" s="66" t="s">
        <v>1427</v>
      </c>
      <c r="B35" s="329" t="s">
        <v>2760</v>
      </c>
      <c r="C35" s="733" t="s">
        <v>2836</v>
      </c>
      <c r="D35" s="733" t="s">
        <v>3169</v>
      </c>
      <c r="E35" s="733" t="s">
        <v>3174</v>
      </c>
      <c r="F35" s="136"/>
      <c r="G35" s="136"/>
      <c r="H35" s="64"/>
      <c r="L35" s="64"/>
      <c r="M35" s="64"/>
    </row>
    <row r="36" spans="1:13" ht="30" x14ac:dyDescent="0.25">
      <c r="A36" s="66" t="s">
        <v>1428</v>
      </c>
      <c r="B36" s="329" t="s">
        <v>2760</v>
      </c>
      <c r="C36" s="733" t="s">
        <v>2836</v>
      </c>
      <c r="D36" s="733" t="s">
        <v>3169</v>
      </c>
      <c r="E36" s="733" t="s">
        <v>3175</v>
      </c>
      <c r="H36" s="64"/>
      <c r="L36" s="64"/>
      <c r="M36" s="64"/>
    </row>
    <row r="37" spans="1:13" x14ac:dyDescent="0.25">
      <c r="A37" s="66" t="s">
        <v>1429</v>
      </c>
      <c r="B37" s="83"/>
      <c r="H37" s="64"/>
      <c r="L37" s="64"/>
      <c r="M37" s="64"/>
    </row>
    <row r="38" spans="1:13" x14ac:dyDescent="0.25">
      <c r="A38" s="66" t="s">
        <v>1430</v>
      </c>
      <c r="B38" s="83"/>
      <c r="H38" s="64"/>
      <c r="L38" s="64"/>
      <c r="M38" s="64"/>
    </row>
    <row r="39" spans="1:13" x14ac:dyDescent="0.25">
      <c r="A39" s="66" t="s">
        <v>1431</v>
      </c>
      <c r="B39" s="83"/>
      <c r="H39" s="64"/>
      <c r="L39" s="64"/>
      <c r="M39" s="64"/>
    </row>
    <row r="40" spans="1:13" x14ac:dyDescent="0.25">
      <c r="A40" s="66" t="s">
        <v>1432</v>
      </c>
      <c r="B40" s="83"/>
      <c r="H40" s="64"/>
      <c r="L40" s="64"/>
      <c r="M40" s="64"/>
    </row>
    <row r="41" spans="1:13" x14ac:dyDescent="0.25">
      <c r="A41" s="66" t="s">
        <v>1433</v>
      </c>
      <c r="B41" s="83"/>
      <c r="H41" s="64"/>
      <c r="L41" s="64"/>
      <c r="M41" s="64"/>
    </row>
    <row r="42" spans="1:13" x14ac:dyDescent="0.25">
      <c r="A42" s="66" t="s">
        <v>1434</v>
      </c>
      <c r="B42" s="83"/>
      <c r="H42" s="64"/>
      <c r="L42" s="64"/>
      <c r="M42" s="64"/>
    </row>
    <row r="43" spans="1:13" x14ac:dyDescent="0.25">
      <c r="A43" s="66" t="s">
        <v>1435</v>
      </c>
      <c r="B43" s="83"/>
      <c r="H43" s="64"/>
      <c r="L43" s="64"/>
      <c r="M43" s="64"/>
    </row>
    <row r="44" spans="1:13" x14ac:dyDescent="0.25">
      <c r="A44" s="66" t="s">
        <v>1436</v>
      </c>
      <c r="B44" s="83"/>
      <c r="H44" s="64"/>
      <c r="L44" s="64"/>
      <c r="M44" s="64"/>
    </row>
    <row r="45" spans="1:13" x14ac:dyDescent="0.25">
      <c r="A45" s="66" t="s">
        <v>1437</v>
      </c>
      <c r="B45" s="83"/>
      <c r="H45" s="64"/>
      <c r="L45" s="64"/>
      <c r="M45" s="64"/>
    </row>
    <row r="46" spans="1:13" x14ac:dyDescent="0.25">
      <c r="A46" s="66" t="s">
        <v>1438</v>
      </c>
      <c r="B46" s="83"/>
      <c r="H46" s="64"/>
      <c r="L46" s="64"/>
      <c r="M46" s="64"/>
    </row>
    <row r="47" spans="1:13" x14ac:dyDescent="0.25">
      <c r="A47" s="66" t="s">
        <v>1439</v>
      </c>
      <c r="B47" s="83"/>
      <c r="H47" s="64"/>
      <c r="L47" s="64"/>
      <c r="M47" s="64"/>
    </row>
    <row r="48" spans="1:13" x14ac:dyDescent="0.25">
      <c r="A48" s="66" t="s">
        <v>1440</v>
      </c>
      <c r="B48" s="83"/>
      <c r="H48" s="64"/>
      <c r="L48" s="64"/>
      <c r="M48" s="64"/>
    </row>
    <row r="49" spans="1:13" x14ac:dyDescent="0.25">
      <c r="A49" s="66" t="s">
        <v>1441</v>
      </c>
      <c r="B49" s="83"/>
      <c r="H49" s="64"/>
      <c r="L49" s="64"/>
      <c r="M49" s="64"/>
    </row>
    <row r="50" spans="1:13" x14ac:dyDescent="0.25">
      <c r="A50" s="66" t="s">
        <v>1442</v>
      </c>
      <c r="B50" s="83"/>
      <c r="H50" s="64"/>
      <c r="L50" s="64"/>
      <c r="M50" s="64"/>
    </row>
    <row r="51" spans="1:13" x14ac:dyDescent="0.25">
      <c r="A51" s="66" t="s">
        <v>1443</v>
      </c>
      <c r="B51" s="83"/>
      <c r="H51" s="64"/>
      <c r="L51" s="64"/>
      <c r="M51" s="64"/>
    </row>
    <row r="52" spans="1:13" x14ac:dyDescent="0.25">
      <c r="A52" s="66" t="s">
        <v>1444</v>
      </c>
      <c r="B52" s="83"/>
      <c r="H52" s="64"/>
      <c r="L52" s="64"/>
      <c r="M52" s="64"/>
    </row>
    <row r="53" spans="1:13" x14ac:dyDescent="0.25">
      <c r="A53" s="66" t="s">
        <v>1445</v>
      </c>
      <c r="B53" s="83"/>
      <c r="H53" s="64"/>
      <c r="L53" s="64"/>
      <c r="M53" s="64"/>
    </row>
    <row r="54" spans="1:13" x14ac:dyDescent="0.25">
      <c r="A54" s="66" t="s">
        <v>1446</v>
      </c>
      <c r="B54" s="83"/>
      <c r="H54" s="64"/>
      <c r="L54" s="64"/>
      <c r="M54" s="64"/>
    </row>
    <row r="55" spans="1:13" x14ac:dyDescent="0.25">
      <c r="A55" s="66" t="s">
        <v>1447</v>
      </c>
      <c r="B55" s="83"/>
      <c r="H55" s="64"/>
      <c r="L55" s="64"/>
      <c r="M55" s="64"/>
    </row>
    <row r="56" spans="1:13" x14ac:dyDescent="0.25">
      <c r="A56" s="66" t="s">
        <v>1448</v>
      </c>
      <c r="B56" s="83"/>
      <c r="H56" s="64"/>
      <c r="L56" s="64"/>
      <c r="M56" s="64"/>
    </row>
    <row r="57" spans="1:13" x14ac:dyDescent="0.25">
      <c r="A57" s="66" t="s">
        <v>1449</v>
      </c>
      <c r="B57" s="83"/>
      <c r="H57" s="64"/>
      <c r="L57" s="64"/>
      <c r="M57" s="64"/>
    </row>
    <row r="58" spans="1:13" x14ac:dyDescent="0.25">
      <c r="A58" s="66" t="s">
        <v>1450</v>
      </c>
      <c r="B58" s="83"/>
      <c r="H58" s="64"/>
      <c r="L58" s="64"/>
      <c r="M58" s="64"/>
    </row>
    <row r="59" spans="1:13" x14ac:dyDescent="0.25">
      <c r="A59" s="66" t="s">
        <v>1451</v>
      </c>
      <c r="B59" s="83"/>
      <c r="H59" s="64"/>
      <c r="L59" s="64"/>
      <c r="M59" s="64"/>
    </row>
    <row r="60" spans="1:13" outlineLevel="1" x14ac:dyDescent="0.25">
      <c r="A60" s="66" t="s">
        <v>1412</v>
      </c>
      <c r="B60" s="83"/>
      <c r="E60" s="83"/>
      <c r="F60" s="83"/>
      <c r="G60" s="83"/>
      <c r="H60" s="64"/>
      <c r="L60" s="64"/>
      <c r="M60" s="64"/>
    </row>
    <row r="61" spans="1:13" outlineLevel="1" x14ac:dyDescent="0.25">
      <c r="A61" s="66" t="s">
        <v>1413</v>
      </c>
      <c r="B61" s="83"/>
      <c r="E61" s="83"/>
      <c r="F61" s="83"/>
      <c r="G61" s="83"/>
      <c r="H61" s="64"/>
      <c r="L61" s="64"/>
      <c r="M61" s="64"/>
    </row>
    <row r="62" spans="1:13" outlineLevel="1" x14ac:dyDescent="0.25">
      <c r="A62" s="66" t="s">
        <v>1414</v>
      </c>
      <c r="B62" s="83"/>
      <c r="E62" s="83"/>
      <c r="F62" s="83"/>
      <c r="G62" s="83"/>
      <c r="H62" s="64"/>
      <c r="L62" s="64"/>
      <c r="M62" s="64"/>
    </row>
    <row r="63" spans="1:13" outlineLevel="1" x14ac:dyDescent="0.25">
      <c r="A63" s="66" t="s">
        <v>1415</v>
      </c>
      <c r="B63" s="83"/>
      <c r="E63" s="83"/>
      <c r="F63" s="83"/>
      <c r="G63" s="83"/>
      <c r="H63" s="64"/>
      <c r="L63" s="64"/>
      <c r="M63" s="64"/>
    </row>
    <row r="64" spans="1:13" outlineLevel="1" x14ac:dyDescent="0.25">
      <c r="A64" s="66" t="s">
        <v>1416</v>
      </c>
      <c r="B64" s="83"/>
      <c r="E64" s="83"/>
      <c r="F64" s="83"/>
      <c r="G64" s="83"/>
      <c r="H64" s="64"/>
      <c r="L64" s="64"/>
      <c r="M64" s="64"/>
    </row>
    <row r="65" spans="1:14" outlineLevel="1" x14ac:dyDescent="0.25">
      <c r="A65" s="66" t="s">
        <v>1417</v>
      </c>
      <c r="B65" s="83"/>
      <c r="E65" s="83"/>
      <c r="F65" s="83"/>
      <c r="G65" s="83"/>
      <c r="H65" s="64"/>
      <c r="L65" s="64"/>
      <c r="M65" s="64"/>
    </row>
    <row r="66" spans="1:14" outlineLevel="1" x14ac:dyDescent="0.25">
      <c r="A66" s="66" t="s">
        <v>1418</v>
      </c>
      <c r="B66" s="83"/>
      <c r="E66" s="83"/>
      <c r="F66" s="83"/>
      <c r="G66" s="83"/>
      <c r="H66" s="64"/>
      <c r="L66" s="64"/>
      <c r="M66" s="64"/>
    </row>
    <row r="67" spans="1:14" outlineLevel="1" x14ac:dyDescent="0.25">
      <c r="A67" s="66" t="s">
        <v>1419</v>
      </c>
      <c r="B67" s="83"/>
      <c r="E67" s="83"/>
      <c r="F67" s="83"/>
      <c r="G67" s="83"/>
      <c r="H67" s="64"/>
      <c r="L67" s="64"/>
      <c r="M67" s="64"/>
    </row>
    <row r="68" spans="1:14" outlineLevel="1" x14ac:dyDescent="0.25">
      <c r="A68" s="66" t="s">
        <v>1420</v>
      </c>
      <c r="B68" s="83"/>
      <c r="E68" s="83"/>
      <c r="F68" s="83"/>
      <c r="G68" s="83"/>
      <c r="H68" s="64"/>
      <c r="L68" s="64"/>
      <c r="M68" s="64"/>
    </row>
    <row r="69" spans="1:14" outlineLevel="1" x14ac:dyDescent="0.25">
      <c r="A69" s="66" t="s">
        <v>1421</v>
      </c>
      <c r="B69" s="83"/>
      <c r="E69" s="83"/>
      <c r="F69" s="83"/>
      <c r="G69" s="83"/>
      <c r="H69" s="64"/>
      <c r="L69" s="64"/>
      <c r="M69" s="64"/>
    </row>
    <row r="70" spans="1:14" outlineLevel="1" x14ac:dyDescent="0.25">
      <c r="A70" s="66" t="s">
        <v>1422</v>
      </c>
      <c r="B70" s="83"/>
      <c r="E70" s="83"/>
      <c r="F70" s="83"/>
      <c r="G70" s="83"/>
      <c r="H70" s="64"/>
      <c r="L70" s="64"/>
      <c r="M70" s="64"/>
    </row>
    <row r="71" spans="1:14" outlineLevel="1" x14ac:dyDescent="0.25">
      <c r="A71" s="66" t="s">
        <v>1423</v>
      </c>
      <c r="B71" s="83"/>
      <c r="E71" s="83"/>
      <c r="F71" s="83"/>
      <c r="G71" s="83"/>
      <c r="H71" s="64"/>
      <c r="L71" s="64"/>
      <c r="M71" s="64"/>
    </row>
    <row r="72" spans="1:14" outlineLevel="1" x14ac:dyDescent="0.25">
      <c r="A72" s="66" t="s">
        <v>1424</v>
      </c>
      <c r="B72" s="83"/>
      <c r="E72" s="83"/>
      <c r="F72" s="83"/>
      <c r="G72" s="83"/>
      <c r="H72" s="64"/>
      <c r="L72" s="64"/>
      <c r="M72" s="64"/>
    </row>
    <row r="73" spans="1:14" ht="18.75" x14ac:dyDescent="0.25">
      <c r="A73" s="78"/>
      <c r="B73" s="77" t="s">
        <v>1426</v>
      </c>
      <c r="C73" s="78"/>
      <c r="D73" s="78"/>
      <c r="E73" s="78"/>
      <c r="F73" s="78"/>
      <c r="G73" s="78"/>
      <c r="H73" s="64"/>
    </row>
    <row r="74" spans="1:14" ht="15" customHeight="1" x14ac:dyDescent="0.25">
      <c r="A74" s="85"/>
      <c r="B74" s="86" t="s">
        <v>773</v>
      </c>
      <c r="C74" s="85" t="s">
        <v>1487</v>
      </c>
      <c r="D74" s="85"/>
      <c r="E74" s="88"/>
      <c r="F74" s="88"/>
      <c r="G74" s="88"/>
      <c r="H74" s="96"/>
      <c r="I74" s="96"/>
      <c r="J74" s="96"/>
      <c r="K74" s="96"/>
      <c r="L74" s="96"/>
      <c r="M74" s="96"/>
      <c r="N74" s="96"/>
    </row>
    <row r="75" spans="1:14" x14ac:dyDescent="0.25">
      <c r="A75" s="66" t="s">
        <v>1452</v>
      </c>
      <c r="B75" s="66" t="s">
        <v>1470</v>
      </c>
      <c r="C75" s="745">
        <f>'D. Insert Nat Trans Templ'!G263</f>
        <v>22.467588326973342</v>
      </c>
      <c r="H75" s="64"/>
    </row>
    <row r="76" spans="1:14" x14ac:dyDescent="0.25">
      <c r="A76" s="66" t="s">
        <v>1453</v>
      </c>
      <c r="B76" s="66" t="s">
        <v>1485</v>
      </c>
      <c r="C76" s="745">
        <f>'D. Insert Nat Trans Templ'!G266</f>
        <v>34.292411673026656</v>
      </c>
      <c r="H76" s="64"/>
    </row>
    <row r="77" spans="1:14" outlineLevel="1" x14ac:dyDescent="0.25">
      <c r="A77" s="66" t="s">
        <v>1454</v>
      </c>
      <c r="H77" s="64"/>
    </row>
    <row r="78" spans="1:14" outlineLevel="1" x14ac:dyDescent="0.25">
      <c r="A78" s="66" t="s">
        <v>1455</v>
      </c>
      <c r="H78" s="64"/>
    </row>
    <row r="79" spans="1:14" outlineLevel="1" x14ac:dyDescent="0.25">
      <c r="A79" s="66" t="s">
        <v>1456</v>
      </c>
      <c r="H79" s="64"/>
    </row>
    <row r="80" spans="1:14" outlineLevel="1" x14ac:dyDescent="0.25">
      <c r="A80" s="66" t="s">
        <v>1457</v>
      </c>
      <c r="H80" s="64"/>
    </row>
    <row r="81" spans="1:8" x14ac:dyDescent="0.25">
      <c r="A81" s="85"/>
      <c r="B81" s="86" t="s">
        <v>1458</v>
      </c>
      <c r="C81" s="85" t="s">
        <v>470</v>
      </c>
      <c r="D81" s="85" t="s">
        <v>471</v>
      </c>
      <c r="E81" s="88" t="s">
        <v>785</v>
      </c>
      <c r="F81" s="88" t="s">
        <v>970</v>
      </c>
      <c r="G81" s="88" t="s">
        <v>1478</v>
      </c>
      <c r="H81" s="64"/>
    </row>
    <row r="82" spans="1:8" x14ac:dyDescent="0.25">
      <c r="A82" s="66" t="s">
        <v>1459</v>
      </c>
      <c r="B82" s="274" t="s">
        <v>1544</v>
      </c>
      <c r="C82" s="747">
        <f>'D. Insert Nat Trans Templ'!M275/100</f>
        <v>0.9984203201055446</v>
      </c>
      <c r="D82" s="733" t="s">
        <v>1193</v>
      </c>
      <c r="E82" s="733" t="s">
        <v>1193</v>
      </c>
      <c r="F82" s="733" t="s">
        <v>1193</v>
      </c>
      <c r="G82" s="746">
        <f>+C82</f>
        <v>0.9984203201055446</v>
      </c>
      <c r="H82" s="64"/>
    </row>
    <row r="83" spans="1:8" x14ac:dyDescent="0.25">
      <c r="A83" s="66" t="s">
        <v>1460</v>
      </c>
      <c r="B83" s="274" t="s">
        <v>1475</v>
      </c>
      <c r="C83" s="747">
        <f>'D. Insert Nat Trans Templ'!M276/100</f>
        <v>2.3333062432437355E-4</v>
      </c>
      <c r="D83" s="733" t="s">
        <v>1193</v>
      </c>
      <c r="E83" s="733" t="s">
        <v>1193</v>
      </c>
      <c r="F83" s="733" t="s">
        <v>1193</v>
      </c>
      <c r="G83" s="746">
        <f>+C83</f>
        <v>2.3333062432437355E-4</v>
      </c>
      <c r="H83" s="64"/>
    </row>
    <row r="84" spans="1:8" x14ac:dyDescent="0.25">
      <c r="A84" s="66" t="s">
        <v>1461</v>
      </c>
      <c r="B84" s="274" t="s">
        <v>1473</v>
      </c>
      <c r="C84" s="747">
        <f>'D. Insert Nat Trans Templ'!M277/100</f>
        <v>5.4995941686676228E-4</v>
      </c>
      <c r="D84" s="733" t="s">
        <v>1193</v>
      </c>
      <c r="E84" s="733" t="s">
        <v>1193</v>
      </c>
      <c r="F84" s="733" t="s">
        <v>1193</v>
      </c>
      <c r="G84" s="746">
        <f>+C84</f>
        <v>5.4995941686676228E-4</v>
      </c>
      <c r="H84" s="64"/>
    </row>
    <row r="85" spans="1:8" x14ac:dyDescent="0.25">
      <c r="A85" s="66" t="s">
        <v>1462</v>
      </c>
      <c r="B85" s="274" t="s">
        <v>1474</v>
      </c>
      <c r="C85" s="748">
        <v>4.0000000000000002E-4</v>
      </c>
      <c r="D85" s="733" t="s">
        <v>1193</v>
      </c>
      <c r="E85" s="733" t="s">
        <v>1193</v>
      </c>
      <c r="F85" s="733" t="s">
        <v>1193</v>
      </c>
      <c r="G85" s="746">
        <f t="shared" ref="G85:G87" si="0">+C85</f>
        <v>4.0000000000000002E-4</v>
      </c>
      <c r="H85" s="64"/>
    </row>
    <row r="86" spans="1:8" x14ac:dyDescent="0.25">
      <c r="A86" s="66" t="s">
        <v>1477</v>
      </c>
      <c r="B86" s="274" t="s">
        <v>1476</v>
      </c>
      <c r="C86" s="748">
        <v>4.0000000000000002E-4</v>
      </c>
      <c r="D86" s="733" t="s">
        <v>1193</v>
      </c>
      <c r="E86" s="733" t="s">
        <v>1193</v>
      </c>
      <c r="F86" s="733" t="s">
        <v>1193</v>
      </c>
      <c r="G86" s="746">
        <f t="shared" si="0"/>
        <v>4.0000000000000002E-4</v>
      </c>
      <c r="H86" s="64"/>
    </row>
    <row r="87" spans="1:8" outlineLevel="1" x14ac:dyDescent="0.25">
      <c r="A87" s="66" t="s">
        <v>1463</v>
      </c>
      <c r="C87" s="747">
        <f>'D. Insert Nat Trans Templ'!M278/100</f>
        <v>7.9638984302597801E-4</v>
      </c>
      <c r="D87" s="733" t="s">
        <v>1193</v>
      </c>
      <c r="E87" s="733" t="s">
        <v>1193</v>
      </c>
      <c r="F87" s="733" t="s">
        <v>1193</v>
      </c>
      <c r="G87" s="746">
        <f t="shared" si="0"/>
        <v>7.9638984302597801E-4</v>
      </c>
      <c r="H87" s="64"/>
    </row>
    <row r="88" spans="1:8" outlineLevel="1" x14ac:dyDescent="0.25">
      <c r="A88" s="66" t="s">
        <v>1464</v>
      </c>
      <c r="H88" s="64"/>
    </row>
    <row r="89" spans="1:8" outlineLevel="1" x14ac:dyDescent="0.25">
      <c r="A89" s="66" t="s">
        <v>1465</v>
      </c>
      <c r="H89" s="64"/>
    </row>
    <row r="90" spans="1:8" outlineLevel="1" x14ac:dyDescent="0.25">
      <c r="A90" s="66" t="s">
        <v>1466</v>
      </c>
      <c r="H90" s="64"/>
    </row>
    <row r="91" spans="1:8" x14ac:dyDescent="0.25">
      <c r="H91" s="64"/>
    </row>
    <row r="92" spans="1:8" x14ac:dyDescent="0.25">
      <c r="H92" s="64"/>
    </row>
    <row r="93" spans="1:8" x14ac:dyDescent="0.25">
      <c r="H93" s="64"/>
    </row>
    <row r="94" spans="1:8" x14ac:dyDescent="0.25">
      <c r="H94" s="64"/>
    </row>
    <row r="95" spans="1:8" x14ac:dyDescent="0.25">
      <c r="H95" s="64"/>
    </row>
    <row r="96" spans="1:8" x14ac:dyDescent="0.25">
      <c r="H96" s="64"/>
    </row>
    <row r="97" spans="8:8" x14ac:dyDescent="0.25">
      <c r="H97" s="64"/>
    </row>
    <row r="98" spans="8:8" x14ac:dyDescent="0.25">
      <c r="H98" s="64"/>
    </row>
    <row r="99" spans="8:8" x14ac:dyDescent="0.25">
      <c r="H99" s="64"/>
    </row>
    <row r="100" spans="8:8" x14ac:dyDescent="0.25">
      <c r="H100" s="64"/>
    </row>
    <row r="101" spans="8:8" x14ac:dyDescent="0.25">
      <c r="H101" s="64"/>
    </row>
    <row r="102" spans="8:8" x14ac:dyDescent="0.25">
      <c r="H102" s="64"/>
    </row>
    <row r="103" spans="8:8" x14ac:dyDescent="0.25">
      <c r="H103" s="64"/>
    </row>
    <row r="104" spans="8:8" x14ac:dyDescent="0.25">
      <c r="H104" s="64"/>
    </row>
    <row r="105" spans="8:8" x14ac:dyDescent="0.25">
      <c r="H105" s="64"/>
    </row>
    <row r="106" spans="8:8" x14ac:dyDescent="0.25">
      <c r="H106" s="64"/>
    </row>
    <row r="107" spans="8:8" x14ac:dyDescent="0.25">
      <c r="H107" s="64"/>
    </row>
    <row r="108" spans="8:8" x14ac:dyDescent="0.25">
      <c r="H108" s="64"/>
    </row>
    <row r="109" spans="8:8" x14ac:dyDescent="0.25">
      <c r="H109" s="64"/>
    </row>
    <row r="110" spans="8:8" x14ac:dyDescent="0.25">
      <c r="H110" s="64"/>
    </row>
    <row r="111" spans="8:8" x14ac:dyDescent="0.25">
      <c r="H111" s="64"/>
    </row>
    <row r="112" spans="8:8" x14ac:dyDescent="0.25">
      <c r="H112" s="64"/>
    </row>
  </sheetData>
  <sheetProtection algorithmName="SHA-512" hashValue="j+9KZZ7IJpFDLMx8OVy3cad9TNbMAUi6rGtapSSDL5fKC8PpGE4rSZkdKANyLenLDhQzLUGd7QuvacqgsnVEwA==" saltValue="t3Oxxij2+kcMB2fVJIt7+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41"/>
  <sheetViews>
    <sheetView zoomScale="80" zoomScaleNormal="80" workbookViewId="0">
      <selection activeCell="A3" sqref="A3"/>
    </sheetView>
  </sheetViews>
  <sheetFormatPr defaultRowHeight="15" x14ac:dyDescent="0.25"/>
  <cols>
    <col min="1" max="1" width="14.85546875" customWidth="1"/>
    <col min="2" max="2" width="60.5703125" bestFit="1" customWidth="1"/>
    <col min="3" max="7" width="41" customWidth="1"/>
  </cols>
  <sheetData>
    <row r="1" spans="1:7" ht="45" customHeight="1" x14ac:dyDescent="0.25">
      <c r="A1" s="793" t="s">
        <v>1490</v>
      </c>
      <c r="B1" s="793"/>
    </row>
    <row r="2" spans="1:7" ht="31.5" x14ac:dyDescent="0.25">
      <c r="A2" s="183" t="s">
        <v>2198</v>
      </c>
      <c r="B2" s="183"/>
      <c r="C2" s="64"/>
      <c r="D2" s="64"/>
      <c r="E2" s="64"/>
      <c r="F2" s="368" t="s">
        <v>2732</v>
      </c>
      <c r="G2" s="99"/>
    </row>
    <row r="3" spans="1:7" ht="15.75" thickBot="1" x14ac:dyDescent="0.3">
      <c r="A3" s="64"/>
      <c r="B3" s="65"/>
      <c r="C3" s="65"/>
      <c r="D3" s="64"/>
      <c r="E3" s="64"/>
      <c r="F3" s="64"/>
      <c r="G3" s="64"/>
    </row>
    <row r="4" spans="1:7" ht="19.5" thickBot="1" x14ac:dyDescent="0.3">
      <c r="A4" s="219"/>
      <c r="B4" s="220" t="s">
        <v>71</v>
      </c>
      <c r="C4" s="357" t="s">
        <v>72</v>
      </c>
      <c r="D4" s="219"/>
      <c r="E4" s="219"/>
      <c r="F4" s="217"/>
      <c r="G4" s="217"/>
    </row>
    <row r="5" spans="1:7" x14ac:dyDescent="0.25">
      <c r="A5" s="218"/>
      <c r="B5" s="218"/>
      <c r="C5" s="218"/>
      <c r="D5" s="218"/>
      <c r="E5" s="218"/>
      <c r="F5" s="218"/>
      <c r="G5" s="218"/>
    </row>
    <row r="6" spans="1:7" ht="18.75" x14ac:dyDescent="0.25">
      <c r="A6" s="221"/>
      <c r="B6" s="795" t="s">
        <v>2199</v>
      </c>
      <c r="C6" s="796"/>
      <c r="D6" s="274"/>
      <c r="E6" s="222"/>
      <c r="F6" s="222"/>
      <c r="G6" s="222"/>
    </row>
    <row r="7" spans="1:7" x14ac:dyDescent="0.25">
      <c r="A7" s="324"/>
      <c r="B7" s="797" t="s">
        <v>1625</v>
      </c>
      <c r="C7" s="797"/>
      <c r="D7" s="321"/>
      <c r="E7" s="218"/>
      <c r="F7" s="218"/>
      <c r="G7" s="218"/>
    </row>
    <row r="8" spans="1:7" x14ac:dyDescent="0.25">
      <c r="A8" s="218"/>
      <c r="B8" s="798" t="s">
        <v>1626</v>
      </c>
      <c r="C8" s="799"/>
      <c r="D8" s="321"/>
      <c r="E8" s="218"/>
      <c r="F8" s="218"/>
      <c r="G8" s="218"/>
    </row>
    <row r="9" spans="1:7" x14ac:dyDescent="0.25">
      <c r="A9" s="218"/>
      <c r="B9" s="800" t="s">
        <v>1627</v>
      </c>
      <c r="C9" s="801"/>
      <c r="D9" s="321"/>
      <c r="E9" s="218"/>
      <c r="F9" s="218"/>
      <c r="G9" s="218"/>
    </row>
    <row r="10" spans="1:7" ht="15.75" thickBot="1" x14ac:dyDescent="0.3">
      <c r="A10" s="218"/>
      <c r="B10" s="802" t="s">
        <v>1628</v>
      </c>
      <c r="C10" s="803"/>
      <c r="D10" s="274"/>
      <c r="E10" s="218"/>
      <c r="F10" s="218"/>
      <c r="G10" s="218"/>
    </row>
    <row r="11" spans="1:7" x14ac:dyDescent="0.25">
      <c r="A11" s="218"/>
      <c r="B11" s="323"/>
      <c r="C11" s="322"/>
      <c r="D11" s="218"/>
      <c r="E11" s="218"/>
      <c r="F11" s="218"/>
      <c r="G11" s="218"/>
    </row>
    <row r="12" spans="1:7" x14ac:dyDescent="0.25">
      <c r="A12" s="218"/>
      <c r="B12" s="223"/>
      <c r="C12" s="218"/>
      <c r="D12" s="218"/>
      <c r="E12" s="218"/>
      <c r="F12" s="218"/>
      <c r="G12" s="218"/>
    </row>
    <row r="13" spans="1:7" x14ac:dyDescent="0.25">
      <c r="A13" s="218"/>
      <c r="B13" s="223"/>
      <c r="C13" s="218"/>
      <c r="D13" s="218"/>
      <c r="E13" s="218"/>
      <c r="F13" s="218"/>
      <c r="G13" s="218"/>
    </row>
    <row r="14" spans="1:7" ht="18.75" customHeight="1" x14ac:dyDescent="0.25">
      <c r="A14" s="77"/>
      <c r="B14" s="794" t="s">
        <v>1625</v>
      </c>
      <c r="C14" s="794"/>
      <c r="D14" s="77"/>
      <c r="E14" s="77"/>
      <c r="F14" s="77"/>
      <c r="G14" s="77"/>
    </row>
    <row r="15" spans="1:7" x14ac:dyDescent="0.25">
      <c r="A15" s="85"/>
      <c r="B15" s="85" t="s">
        <v>1629</v>
      </c>
      <c r="C15" s="85" t="s">
        <v>111</v>
      </c>
      <c r="D15" s="85" t="s">
        <v>1630</v>
      </c>
      <c r="E15" s="85"/>
      <c r="F15" s="85" t="s">
        <v>1631</v>
      </c>
      <c r="G15" s="85" t="s">
        <v>1632</v>
      </c>
    </row>
    <row r="16" spans="1:7" x14ac:dyDescent="0.25">
      <c r="A16" s="218" t="s">
        <v>1633</v>
      </c>
      <c r="B16" s="216" t="s">
        <v>1634</v>
      </c>
      <c r="C16" s="330" t="s">
        <v>82</v>
      </c>
      <c r="D16" s="331" t="s">
        <v>82</v>
      </c>
      <c r="E16" s="215"/>
      <c r="F16" s="243" t="str">
        <f>IF(OR('B1. HTT Mortgage Assets'!$C$15=0,C16="[For completion]"),"",C16/'B1. HTT Mortgage Assets'!$C$15)</f>
        <v/>
      </c>
      <c r="G16" s="243" t="str">
        <f>IF(OR('B1. HTT Mortgage Assets'!$F$28=0,D16="[For completion]"),"",D16/'B1. HTT Mortgage Assets'!$F$28)</f>
        <v/>
      </c>
    </row>
    <row r="17" spans="1:7" x14ac:dyDescent="0.25">
      <c r="A17" s="218" t="s">
        <v>1636</v>
      </c>
      <c r="B17" s="234" t="s">
        <v>2178</v>
      </c>
      <c r="C17" s="330" t="s">
        <v>82</v>
      </c>
      <c r="D17" s="331" t="s">
        <v>82</v>
      </c>
      <c r="E17" s="215"/>
      <c r="F17" s="243" t="str">
        <f>IF(OR('B1. HTT Mortgage Assets'!$C$15=0,C17="[For completion]"),"",C17/'B1. HTT Mortgage Assets'!$C$15)</f>
        <v/>
      </c>
      <c r="G17" s="243" t="str">
        <f>IF(OR('B1. HTT Mortgage Assets'!$F$28=0,D17="[For completion]"),"",D17/'B1. HTT Mortgage Assets'!$F$28)</f>
        <v/>
      </c>
    </row>
    <row r="18" spans="1:7" x14ac:dyDescent="0.25">
      <c r="A18" s="218" t="s">
        <v>1637</v>
      </c>
      <c r="B18" s="234" t="s">
        <v>1639</v>
      </c>
      <c r="C18" s="330" t="s">
        <v>82</v>
      </c>
      <c r="D18" s="331" t="s">
        <v>82</v>
      </c>
      <c r="E18" s="215"/>
      <c r="F18" s="243" t="str">
        <f>IF(OR('B1. HTT Mortgage Assets'!$C$15=0,C18="[For completion]"),"",C18/'B1. HTT Mortgage Assets'!$C$15)</f>
        <v/>
      </c>
      <c r="G18" s="243" t="str">
        <f>IF(OR('B1. HTT Mortgage Assets'!$F$28=0,D18="[For completion]"),"",D18/'B1. HTT Mortgage Assets'!$F$28)</f>
        <v/>
      </c>
    </row>
    <row r="19" spans="1:7" x14ac:dyDescent="0.25">
      <c r="A19" s="274" t="s">
        <v>1638</v>
      </c>
      <c r="B19" s="234" t="s">
        <v>1957</v>
      </c>
      <c r="C19" s="249">
        <f>SUM(C16:C18)</f>
        <v>0</v>
      </c>
      <c r="D19" s="247">
        <f>SUM(D16:D18)</f>
        <v>0</v>
      </c>
      <c r="E19" s="215"/>
      <c r="F19" s="243">
        <f>SUM(F16:F18)</f>
        <v>0</v>
      </c>
      <c r="G19" s="243">
        <f>SUM(G16:G18)</f>
        <v>0</v>
      </c>
    </row>
    <row r="20" spans="1:7" x14ac:dyDescent="0.25">
      <c r="A20" s="234" t="s">
        <v>2179</v>
      </c>
      <c r="B20" s="335" t="s">
        <v>146</v>
      </c>
      <c r="C20" s="332"/>
      <c r="D20" s="332"/>
      <c r="E20" s="215"/>
      <c r="F20" s="234"/>
      <c r="G20" s="234"/>
    </row>
    <row r="21" spans="1:7" x14ac:dyDescent="0.25">
      <c r="A21" s="234" t="s">
        <v>2180</v>
      </c>
      <c r="B21" s="335" t="s">
        <v>146</v>
      </c>
      <c r="C21" s="332"/>
      <c r="D21" s="332"/>
      <c r="E21" s="215"/>
      <c r="F21" s="234"/>
      <c r="G21" s="234"/>
    </row>
    <row r="22" spans="1:7" x14ac:dyDescent="0.25">
      <c r="A22" s="234" t="s">
        <v>2181</v>
      </c>
      <c r="B22" s="335" t="s">
        <v>146</v>
      </c>
      <c r="C22" s="332"/>
      <c r="D22" s="332"/>
      <c r="E22" s="215"/>
      <c r="F22" s="234"/>
      <c r="G22" s="234"/>
    </row>
    <row r="23" spans="1:7" x14ac:dyDescent="0.25">
      <c r="A23" s="234" t="s">
        <v>2182</v>
      </c>
      <c r="B23" s="335" t="s">
        <v>146</v>
      </c>
      <c r="C23" s="332"/>
      <c r="D23" s="332"/>
      <c r="E23" s="215"/>
      <c r="F23" s="234"/>
      <c r="G23" s="234"/>
    </row>
    <row r="24" spans="1:7" x14ac:dyDescent="0.25">
      <c r="A24" s="234" t="s">
        <v>2183</v>
      </c>
      <c r="B24" s="335" t="s">
        <v>146</v>
      </c>
      <c r="C24" s="332"/>
      <c r="D24" s="332"/>
      <c r="E24" s="215"/>
      <c r="F24" s="234"/>
      <c r="G24" s="234"/>
    </row>
    <row r="25" spans="1:7" ht="18.75" x14ac:dyDescent="0.25">
      <c r="A25" s="77"/>
      <c r="B25" s="794" t="s">
        <v>1626</v>
      </c>
      <c r="C25" s="794"/>
      <c r="D25" s="77"/>
      <c r="E25" s="77"/>
      <c r="F25" s="77"/>
      <c r="G25" s="77"/>
    </row>
    <row r="26" spans="1:7" x14ac:dyDescent="0.25">
      <c r="A26" s="85"/>
      <c r="B26" s="85" t="s">
        <v>1640</v>
      </c>
      <c r="C26" s="85" t="s">
        <v>111</v>
      </c>
      <c r="D26" s="85"/>
      <c r="E26" s="85"/>
      <c r="F26" s="85" t="s">
        <v>1641</v>
      </c>
      <c r="G26" s="85"/>
    </row>
    <row r="27" spans="1:7" x14ac:dyDescent="0.25">
      <c r="A27" s="227" t="s">
        <v>1642</v>
      </c>
      <c r="B27" s="227" t="s">
        <v>441</v>
      </c>
      <c r="C27" s="333" t="s">
        <v>82</v>
      </c>
      <c r="D27" s="244"/>
      <c r="E27" s="227"/>
      <c r="F27" s="243" t="str">
        <f>IF($C$30=0,"",IF(C27="[For completion]","",C27/$C$30))</f>
        <v/>
      </c>
      <c r="G27" s="215"/>
    </row>
    <row r="28" spans="1:7" x14ac:dyDescent="0.25">
      <c r="A28" s="227" t="s">
        <v>1643</v>
      </c>
      <c r="B28" s="227" t="s">
        <v>443</v>
      </c>
      <c r="C28" s="333" t="s">
        <v>82</v>
      </c>
      <c r="D28" s="244"/>
      <c r="E28" s="227"/>
      <c r="F28" s="243" t="str">
        <f>IF($C$30=0,"",IF(C28="[For completion]","",C28/$C$30))</f>
        <v/>
      </c>
      <c r="G28" s="215"/>
    </row>
    <row r="29" spans="1:7" x14ac:dyDescent="0.25">
      <c r="A29" s="227" t="s">
        <v>1644</v>
      </c>
      <c r="B29" s="227" t="s">
        <v>142</v>
      </c>
      <c r="C29" s="333" t="s">
        <v>82</v>
      </c>
      <c r="D29" s="244"/>
      <c r="E29" s="227"/>
      <c r="F29" s="243" t="str">
        <f>IF($C$30=0,"",IF(C29="[For completion]","",C29/$C$30))</f>
        <v/>
      </c>
      <c r="G29" s="215"/>
    </row>
    <row r="30" spans="1:7" x14ac:dyDescent="0.25">
      <c r="A30" s="227" t="s">
        <v>1645</v>
      </c>
      <c r="B30" s="229" t="s">
        <v>144</v>
      </c>
      <c r="C30" s="244">
        <f>SUM(C27:C29)</f>
        <v>0</v>
      </c>
      <c r="D30" s="227"/>
      <c r="E30" s="227"/>
      <c r="F30" s="241">
        <f>SUM(F27:F29)</f>
        <v>0</v>
      </c>
      <c r="G30" s="215"/>
    </row>
    <row r="31" spans="1:7" x14ac:dyDescent="0.25">
      <c r="A31" s="227" t="s">
        <v>1646</v>
      </c>
      <c r="B31" s="231" t="s">
        <v>1374</v>
      </c>
      <c r="C31" s="333"/>
      <c r="D31" s="227"/>
      <c r="E31" s="227"/>
      <c r="F31" s="243" t="str">
        <f>IF($C$30=0,"",IF(C31="[For completion]","",C31/$C$30))</f>
        <v/>
      </c>
      <c r="G31" s="215"/>
    </row>
    <row r="32" spans="1:7" x14ac:dyDescent="0.25">
      <c r="A32" s="227" t="s">
        <v>1647</v>
      </c>
      <c r="B32" s="231" t="s">
        <v>2184</v>
      </c>
      <c r="C32" s="333"/>
      <c r="D32" s="227"/>
      <c r="E32" s="227"/>
      <c r="F32" s="243" t="str">
        <f t="shared" ref="F32:F39" si="0">IF($C$30=0,"",IF(C32="[For completion]","",C32/$C$30))</f>
        <v/>
      </c>
      <c r="G32" s="72"/>
    </row>
    <row r="33" spans="1:7" x14ac:dyDescent="0.25">
      <c r="A33" s="227" t="s">
        <v>1648</v>
      </c>
      <c r="B33" s="231" t="s">
        <v>2185</v>
      </c>
      <c r="C33" s="333"/>
      <c r="D33" s="227"/>
      <c r="E33" s="227"/>
      <c r="F33" s="243" t="str">
        <f>IF($C$30=0,"",IF(C33="[For completion]","",C33/$C$30))</f>
        <v/>
      </c>
      <c r="G33" s="72"/>
    </row>
    <row r="34" spans="1:7" x14ac:dyDescent="0.25">
      <c r="A34" s="227" t="s">
        <v>1649</v>
      </c>
      <c r="B34" s="231" t="s">
        <v>2186</v>
      </c>
      <c r="C34" s="333"/>
      <c r="D34" s="227"/>
      <c r="E34" s="227"/>
      <c r="F34" s="243" t="str">
        <f t="shared" si="0"/>
        <v/>
      </c>
      <c r="G34" s="72"/>
    </row>
    <row r="35" spans="1:7" x14ac:dyDescent="0.25">
      <c r="A35" s="227" t="s">
        <v>1650</v>
      </c>
      <c r="B35" s="231" t="s">
        <v>1958</v>
      </c>
      <c r="C35" s="333"/>
      <c r="D35" s="227"/>
      <c r="E35" s="227"/>
      <c r="F35" s="243" t="str">
        <f t="shared" si="0"/>
        <v/>
      </c>
      <c r="G35" s="72"/>
    </row>
    <row r="36" spans="1:7" x14ac:dyDescent="0.25">
      <c r="A36" s="227" t="s">
        <v>1651</v>
      </c>
      <c r="B36" s="231" t="s">
        <v>2187</v>
      </c>
      <c r="C36" s="333"/>
      <c r="D36" s="227"/>
      <c r="E36" s="227"/>
      <c r="F36" s="243" t="str">
        <f t="shared" si="0"/>
        <v/>
      </c>
      <c r="G36" s="222"/>
    </row>
    <row r="37" spans="1:7" x14ac:dyDescent="0.25">
      <c r="A37" s="227" t="s">
        <v>1652</v>
      </c>
      <c r="B37" s="231" t="s">
        <v>2188</v>
      </c>
      <c r="C37" s="333"/>
      <c r="D37" s="227"/>
      <c r="E37" s="227"/>
      <c r="F37" s="243" t="str">
        <f t="shared" si="0"/>
        <v/>
      </c>
      <c r="G37" s="72"/>
    </row>
    <row r="38" spans="1:7" x14ac:dyDescent="0.25">
      <c r="A38" s="227" t="s">
        <v>1653</v>
      </c>
      <c r="B38" s="231" t="s">
        <v>2189</v>
      </c>
      <c r="C38" s="333"/>
      <c r="D38" s="227"/>
      <c r="E38" s="227"/>
      <c r="F38" s="243" t="str">
        <f t="shared" si="0"/>
        <v/>
      </c>
      <c r="G38" s="72"/>
    </row>
    <row r="39" spans="1:7" x14ac:dyDescent="0.25">
      <c r="A39" s="227" t="s">
        <v>1654</v>
      </c>
      <c r="B39" s="231" t="s">
        <v>1959</v>
      </c>
      <c r="C39" s="333"/>
      <c r="D39" s="227"/>
      <c r="E39" s="215"/>
      <c r="F39" s="243" t="str">
        <f t="shared" si="0"/>
        <v/>
      </c>
      <c r="G39" s="72"/>
    </row>
    <row r="40" spans="1:7" x14ac:dyDescent="0.25">
      <c r="A40" s="227" t="s">
        <v>1655</v>
      </c>
      <c r="B40" s="335" t="s">
        <v>2700</v>
      </c>
      <c r="C40" s="333"/>
      <c r="D40" s="227"/>
      <c r="E40" s="215"/>
      <c r="F40" s="234"/>
      <c r="G40" s="234"/>
    </row>
    <row r="41" spans="1:7" x14ac:dyDescent="0.25">
      <c r="A41" s="227" t="s">
        <v>1656</v>
      </c>
      <c r="B41" s="335" t="s">
        <v>146</v>
      </c>
      <c r="C41" s="334"/>
      <c r="D41" s="226"/>
      <c r="E41" s="215"/>
      <c r="F41" s="234"/>
      <c r="G41" s="234"/>
    </row>
    <row r="42" spans="1:7" x14ac:dyDescent="0.25">
      <c r="A42" s="227" t="s">
        <v>1657</v>
      </c>
      <c r="B42" s="335" t="s">
        <v>146</v>
      </c>
      <c r="C42" s="334"/>
      <c r="D42" s="226"/>
      <c r="E42" s="226"/>
      <c r="F42" s="234"/>
      <c r="G42" s="234"/>
    </row>
    <row r="43" spans="1:7" x14ac:dyDescent="0.25">
      <c r="A43" s="227" t="s">
        <v>1658</v>
      </c>
      <c r="B43" s="335" t="s">
        <v>146</v>
      </c>
      <c r="C43" s="334"/>
      <c r="D43" s="226"/>
      <c r="E43" s="226"/>
      <c r="F43" s="234"/>
      <c r="G43" s="234"/>
    </row>
    <row r="44" spans="1:7" x14ac:dyDescent="0.25">
      <c r="A44" s="227" t="s">
        <v>1659</v>
      </c>
      <c r="B44" s="335" t="s">
        <v>146</v>
      </c>
      <c r="C44" s="334"/>
      <c r="D44" s="226"/>
      <c r="E44" s="226"/>
      <c r="F44" s="234"/>
      <c r="G44" s="234"/>
    </row>
    <row r="45" spans="1:7" x14ac:dyDescent="0.25">
      <c r="A45" s="227" t="s">
        <v>1660</v>
      </c>
      <c r="B45" s="335" t="s">
        <v>146</v>
      </c>
      <c r="C45" s="334"/>
      <c r="D45" s="226"/>
      <c r="E45" s="226"/>
      <c r="F45" s="234"/>
      <c r="G45" s="234"/>
    </row>
    <row r="46" spans="1:7" x14ac:dyDescent="0.25">
      <c r="A46" s="227" t="s">
        <v>1661</v>
      </c>
      <c r="B46" s="335" t="s">
        <v>146</v>
      </c>
      <c r="C46" s="334"/>
      <c r="D46" s="226"/>
      <c r="E46" s="226"/>
      <c r="F46" s="234"/>
      <c r="G46" s="234"/>
    </row>
    <row r="47" spans="1:7" x14ac:dyDescent="0.25">
      <c r="A47" s="227" t="s">
        <v>1662</v>
      </c>
      <c r="B47" s="335" t="s">
        <v>146</v>
      </c>
      <c r="C47" s="334"/>
      <c r="D47" s="226"/>
      <c r="E47" s="226"/>
      <c r="F47" s="234"/>
    </row>
    <row r="48" spans="1:7" x14ac:dyDescent="0.25">
      <c r="A48" s="227" t="s">
        <v>1663</v>
      </c>
      <c r="B48" s="335" t="s">
        <v>146</v>
      </c>
      <c r="C48" s="334"/>
      <c r="D48" s="226"/>
      <c r="E48" s="226"/>
      <c r="F48" s="234"/>
      <c r="G48" s="215"/>
    </row>
    <row r="49" spans="1:7" x14ac:dyDescent="0.25">
      <c r="A49" s="85"/>
      <c r="B49" s="85" t="s">
        <v>457</v>
      </c>
      <c r="C49" s="85" t="s">
        <v>458</v>
      </c>
      <c r="D49" s="85" t="s">
        <v>459</v>
      </c>
      <c r="E49" s="85"/>
      <c r="F49" s="85" t="s">
        <v>2445</v>
      </c>
      <c r="G49" s="85"/>
    </row>
    <row r="50" spans="1:7" x14ac:dyDescent="0.25">
      <c r="A50" s="227" t="s">
        <v>1664</v>
      </c>
      <c r="B50" s="227" t="s">
        <v>1960</v>
      </c>
      <c r="C50" s="337" t="s">
        <v>82</v>
      </c>
      <c r="D50" s="337" t="s">
        <v>82</v>
      </c>
      <c r="E50" s="227"/>
      <c r="F50" s="340" t="s">
        <v>82</v>
      </c>
      <c r="G50" s="234"/>
    </row>
    <row r="51" spans="1:7" x14ac:dyDescent="0.25">
      <c r="A51" s="227" t="s">
        <v>1665</v>
      </c>
      <c r="B51" s="336" t="s">
        <v>464</v>
      </c>
      <c r="C51" s="338"/>
      <c r="D51" s="338"/>
      <c r="E51" s="227"/>
      <c r="F51" s="227"/>
      <c r="G51" s="234"/>
    </row>
    <row r="52" spans="1:7" x14ac:dyDescent="0.25">
      <c r="A52" s="227" t="s">
        <v>1666</v>
      </c>
      <c r="B52" s="336" t="s">
        <v>466</v>
      </c>
      <c r="C52" s="338"/>
      <c r="D52" s="338"/>
      <c r="E52" s="227"/>
      <c r="F52" s="227"/>
      <c r="G52" s="234"/>
    </row>
    <row r="53" spans="1:7" x14ac:dyDescent="0.25">
      <c r="A53" s="227" t="s">
        <v>1667</v>
      </c>
      <c r="B53" s="232"/>
      <c r="C53" s="227"/>
      <c r="D53" s="227"/>
      <c r="E53" s="227"/>
      <c r="F53" s="227"/>
      <c r="G53" s="234"/>
    </row>
    <row r="54" spans="1:7" x14ac:dyDescent="0.25">
      <c r="A54" s="227" t="s">
        <v>1668</v>
      </c>
      <c r="B54" s="232"/>
      <c r="C54" s="227"/>
      <c r="D54" s="227"/>
      <c r="E54" s="227"/>
      <c r="F54" s="227"/>
      <c r="G54" s="234"/>
    </row>
    <row r="55" spans="1:7" x14ac:dyDescent="0.25">
      <c r="A55" s="227" t="s">
        <v>1669</v>
      </c>
      <c r="B55" s="232"/>
      <c r="C55" s="227"/>
      <c r="D55" s="227"/>
      <c r="E55" s="227"/>
      <c r="F55" s="227"/>
      <c r="G55" s="234"/>
    </row>
    <row r="56" spans="1:7" x14ac:dyDescent="0.25">
      <c r="A56" s="227" t="s">
        <v>1670</v>
      </c>
      <c r="B56" s="232"/>
      <c r="C56" s="227"/>
      <c r="D56" s="227"/>
      <c r="E56" s="227"/>
      <c r="F56" s="227"/>
      <c r="G56" s="234"/>
    </row>
    <row r="57" spans="1:7" x14ac:dyDescent="0.25">
      <c r="A57" s="85"/>
      <c r="B57" s="85" t="s">
        <v>469</v>
      </c>
      <c r="C57" s="85" t="s">
        <v>470</v>
      </c>
      <c r="D57" s="85" t="s">
        <v>471</v>
      </c>
      <c r="E57" s="85"/>
      <c r="F57" s="85" t="s">
        <v>2278</v>
      </c>
      <c r="G57" s="85"/>
    </row>
    <row r="58" spans="1:7" x14ac:dyDescent="0.25">
      <c r="A58" s="227" t="s">
        <v>1671</v>
      </c>
      <c r="B58" s="227" t="s">
        <v>473</v>
      </c>
      <c r="C58" s="339" t="s">
        <v>82</v>
      </c>
      <c r="D58" s="339" t="s">
        <v>82</v>
      </c>
      <c r="E58" s="245"/>
      <c r="F58" s="339" t="s">
        <v>82</v>
      </c>
      <c r="G58" s="234"/>
    </row>
    <row r="59" spans="1:7" x14ac:dyDescent="0.25">
      <c r="A59" s="227" t="s">
        <v>1672</v>
      </c>
      <c r="B59" s="227"/>
      <c r="C59" s="241"/>
      <c r="D59" s="241"/>
      <c r="E59" s="245"/>
      <c r="F59" s="241"/>
      <c r="G59" s="234"/>
    </row>
    <row r="60" spans="1:7" x14ac:dyDescent="0.25">
      <c r="A60" s="227" t="s">
        <v>1673</v>
      </c>
      <c r="B60" s="227"/>
      <c r="C60" s="241"/>
      <c r="D60" s="241"/>
      <c r="E60" s="245"/>
      <c r="F60" s="241"/>
      <c r="G60" s="234"/>
    </row>
    <row r="61" spans="1:7" x14ac:dyDescent="0.25">
      <c r="A61" s="227" t="s">
        <v>1674</v>
      </c>
      <c r="B61" s="227"/>
      <c r="C61" s="241"/>
      <c r="D61" s="241"/>
      <c r="E61" s="245"/>
      <c r="F61" s="241"/>
      <c r="G61" s="234"/>
    </row>
    <row r="62" spans="1:7" x14ac:dyDescent="0.25">
      <c r="A62" s="227" t="s">
        <v>1675</v>
      </c>
      <c r="B62" s="227"/>
      <c r="C62" s="241"/>
      <c r="D62" s="241"/>
      <c r="E62" s="245"/>
      <c r="F62" s="241"/>
      <c r="G62" s="234"/>
    </row>
    <row r="63" spans="1:7" x14ac:dyDescent="0.25">
      <c r="A63" s="227" t="s">
        <v>1676</v>
      </c>
      <c r="B63" s="227"/>
      <c r="C63" s="241"/>
      <c r="D63" s="241"/>
      <c r="E63" s="245"/>
      <c r="F63" s="241"/>
      <c r="G63" s="234"/>
    </row>
    <row r="64" spans="1:7" x14ac:dyDescent="0.25">
      <c r="A64" s="227" t="s">
        <v>1677</v>
      </c>
      <c r="B64" s="227"/>
      <c r="C64" s="241"/>
      <c r="D64" s="241"/>
      <c r="E64" s="245"/>
      <c r="F64" s="241"/>
      <c r="G64" s="234"/>
    </row>
    <row r="65" spans="1:7" x14ac:dyDescent="0.25">
      <c r="A65" s="85"/>
      <c r="B65" s="85" t="s">
        <v>480</v>
      </c>
      <c r="C65" s="85" t="s">
        <v>470</v>
      </c>
      <c r="D65" s="85" t="s">
        <v>471</v>
      </c>
      <c r="E65" s="85"/>
      <c r="F65" s="85" t="s">
        <v>2278</v>
      </c>
      <c r="G65" s="85"/>
    </row>
    <row r="66" spans="1:7" x14ac:dyDescent="0.25">
      <c r="A66" s="227" t="s">
        <v>1678</v>
      </c>
      <c r="B66" s="233" t="s">
        <v>482</v>
      </c>
      <c r="C66" s="240">
        <f>SUM(C67:C93)</f>
        <v>0</v>
      </c>
      <c r="D66" s="240">
        <f>SUM(D67:D93)</f>
        <v>0</v>
      </c>
      <c r="E66" s="241"/>
      <c r="F66" s="240">
        <f>SUM(F67:F93)</f>
        <v>0</v>
      </c>
      <c r="G66" s="234"/>
    </row>
    <row r="67" spans="1:7" x14ac:dyDescent="0.25">
      <c r="A67" s="227" t="s">
        <v>1679</v>
      </c>
      <c r="B67" s="227" t="s">
        <v>484</v>
      </c>
      <c r="C67" s="339" t="s">
        <v>82</v>
      </c>
      <c r="D67" s="339" t="s">
        <v>82</v>
      </c>
      <c r="E67" s="241"/>
      <c r="F67" s="339" t="s">
        <v>82</v>
      </c>
      <c r="G67" s="234"/>
    </row>
    <row r="68" spans="1:7" x14ac:dyDescent="0.25">
      <c r="A68" s="227" t="s">
        <v>1680</v>
      </c>
      <c r="B68" s="227" t="s">
        <v>486</v>
      </c>
      <c r="C68" s="339" t="s">
        <v>82</v>
      </c>
      <c r="D68" s="339" t="s">
        <v>82</v>
      </c>
      <c r="E68" s="241"/>
      <c r="F68" s="339" t="s">
        <v>82</v>
      </c>
      <c r="G68" s="234"/>
    </row>
    <row r="69" spans="1:7" x14ac:dyDescent="0.25">
      <c r="A69" s="227" t="s">
        <v>1681</v>
      </c>
      <c r="B69" s="227" t="s">
        <v>488</v>
      </c>
      <c r="C69" s="339" t="s">
        <v>82</v>
      </c>
      <c r="D69" s="339" t="s">
        <v>82</v>
      </c>
      <c r="E69" s="241"/>
      <c r="F69" s="339" t="s">
        <v>82</v>
      </c>
      <c r="G69" s="234"/>
    </row>
    <row r="70" spans="1:7" x14ac:dyDescent="0.25">
      <c r="A70" s="227" t="s">
        <v>1682</v>
      </c>
      <c r="B70" s="227" t="s">
        <v>490</v>
      </c>
      <c r="C70" s="339" t="s">
        <v>82</v>
      </c>
      <c r="D70" s="339" t="s">
        <v>82</v>
      </c>
      <c r="E70" s="241"/>
      <c r="F70" s="339" t="s">
        <v>82</v>
      </c>
      <c r="G70" s="234"/>
    </row>
    <row r="71" spans="1:7" x14ac:dyDescent="0.25">
      <c r="A71" s="227" t="s">
        <v>1683</v>
      </c>
      <c r="B71" s="227" t="s">
        <v>492</v>
      </c>
      <c r="C71" s="339" t="s">
        <v>82</v>
      </c>
      <c r="D71" s="339" t="s">
        <v>82</v>
      </c>
      <c r="E71" s="241"/>
      <c r="F71" s="339" t="s">
        <v>82</v>
      </c>
      <c r="G71" s="234"/>
    </row>
    <row r="72" spans="1:7" x14ac:dyDescent="0.25">
      <c r="A72" s="227" t="s">
        <v>1684</v>
      </c>
      <c r="B72" s="227" t="s">
        <v>2279</v>
      </c>
      <c r="C72" s="339" t="s">
        <v>82</v>
      </c>
      <c r="D72" s="339" t="s">
        <v>82</v>
      </c>
      <c r="E72" s="241"/>
      <c r="F72" s="339" t="s">
        <v>82</v>
      </c>
      <c r="G72" s="234"/>
    </row>
    <row r="73" spans="1:7" x14ac:dyDescent="0.25">
      <c r="A73" s="227" t="s">
        <v>1685</v>
      </c>
      <c r="B73" s="227" t="s">
        <v>495</v>
      </c>
      <c r="C73" s="339" t="s">
        <v>82</v>
      </c>
      <c r="D73" s="339" t="s">
        <v>82</v>
      </c>
      <c r="E73" s="241"/>
      <c r="F73" s="339" t="s">
        <v>82</v>
      </c>
      <c r="G73" s="234"/>
    </row>
    <row r="74" spans="1:7" x14ac:dyDescent="0.25">
      <c r="A74" s="227" t="s">
        <v>1686</v>
      </c>
      <c r="B74" s="227" t="s">
        <v>497</v>
      </c>
      <c r="C74" s="339" t="s">
        <v>82</v>
      </c>
      <c r="D74" s="339" t="s">
        <v>82</v>
      </c>
      <c r="E74" s="241"/>
      <c r="F74" s="339" t="s">
        <v>82</v>
      </c>
      <c r="G74" s="234"/>
    </row>
    <row r="75" spans="1:7" x14ac:dyDescent="0.25">
      <c r="A75" s="227" t="s">
        <v>1687</v>
      </c>
      <c r="B75" s="227" t="s">
        <v>499</v>
      </c>
      <c r="C75" s="339" t="s">
        <v>82</v>
      </c>
      <c r="D75" s="339" t="s">
        <v>82</v>
      </c>
      <c r="E75" s="241"/>
      <c r="F75" s="339" t="s">
        <v>82</v>
      </c>
      <c r="G75" s="234"/>
    </row>
    <row r="76" spans="1:7" x14ac:dyDescent="0.25">
      <c r="A76" s="227" t="s">
        <v>1688</v>
      </c>
      <c r="B76" s="227" t="s">
        <v>501</v>
      </c>
      <c r="C76" s="339" t="s">
        <v>82</v>
      </c>
      <c r="D76" s="339" t="s">
        <v>82</v>
      </c>
      <c r="E76" s="241"/>
      <c r="F76" s="339" t="s">
        <v>82</v>
      </c>
      <c r="G76" s="234"/>
    </row>
    <row r="77" spans="1:7" x14ac:dyDescent="0.25">
      <c r="A77" s="227" t="s">
        <v>1689</v>
      </c>
      <c r="B77" s="227" t="s">
        <v>503</v>
      </c>
      <c r="C77" s="339" t="s">
        <v>82</v>
      </c>
      <c r="D77" s="339" t="s">
        <v>82</v>
      </c>
      <c r="E77" s="241"/>
      <c r="F77" s="339" t="s">
        <v>82</v>
      </c>
      <c r="G77" s="234"/>
    </row>
    <row r="78" spans="1:7" x14ac:dyDescent="0.25">
      <c r="A78" s="227" t="s">
        <v>1690</v>
      </c>
      <c r="B78" s="227" t="s">
        <v>505</v>
      </c>
      <c r="C78" s="339" t="s">
        <v>82</v>
      </c>
      <c r="D78" s="339" t="s">
        <v>82</v>
      </c>
      <c r="E78" s="241"/>
      <c r="F78" s="339" t="s">
        <v>82</v>
      </c>
      <c r="G78" s="234"/>
    </row>
    <row r="79" spans="1:7" x14ac:dyDescent="0.25">
      <c r="A79" s="227" t="s">
        <v>1691</v>
      </c>
      <c r="B79" s="227" t="s">
        <v>507</v>
      </c>
      <c r="C79" s="339" t="s">
        <v>82</v>
      </c>
      <c r="D79" s="339" t="s">
        <v>82</v>
      </c>
      <c r="E79" s="241"/>
      <c r="F79" s="339" t="s">
        <v>82</v>
      </c>
      <c r="G79" s="234"/>
    </row>
    <row r="80" spans="1:7" x14ac:dyDescent="0.25">
      <c r="A80" s="227" t="s">
        <v>1692</v>
      </c>
      <c r="B80" s="227" t="s">
        <v>509</v>
      </c>
      <c r="C80" s="339" t="s">
        <v>82</v>
      </c>
      <c r="D80" s="339" t="s">
        <v>82</v>
      </c>
      <c r="E80" s="241"/>
      <c r="F80" s="339" t="s">
        <v>82</v>
      </c>
      <c r="G80" s="234"/>
    </row>
    <row r="81" spans="1:7" x14ac:dyDescent="0.25">
      <c r="A81" s="227" t="s">
        <v>1693</v>
      </c>
      <c r="B81" s="227" t="s">
        <v>511</v>
      </c>
      <c r="C81" s="339" t="s">
        <v>82</v>
      </c>
      <c r="D81" s="339" t="s">
        <v>82</v>
      </c>
      <c r="E81" s="241"/>
      <c r="F81" s="339" t="s">
        <v>82</v>
      </c>
      <c r="G81" s="234"/>
    </row>
    <row r="82" spans="1:7" x14ac:dyDescent="0.25">
      <c r="A82" s="227" t="s">
        <v>1694</v>
      </c>
      <c r="B82" s="227" t="s">
        <v>3</v>
      </c>
      <c r="C82" s="339" t="s">
        <v>82</v>
      </c>
      <c r="D82" s="339" t="s">
        <v>82</v>
      </c>
      <c r="E82" s="241"/>
      <c r="F82" s="339" t="s">
        <v>82</v>
      </c>
      <c r="G82" s="234"/>
    </row>
    <row r="83" spans="1:7" x14ac:dyDescent="0.25">
      <c r="A83" s="227" t="s">
        <v>1695</v>
      </c>
      <c r="B83" s="227" t="s">
        <v>514</v>
      </c>
      <c r="C83" s="339" t="s">
        <v>82</v>
      </c>
      <c r="D83" s="339" t="s">
        <v>82</v>
      </c>
      <c r="E83" s="241"/>
      <c r="F83" s="339" t="s">
        <v>82</v>
      </c>
      <c r="G83" s="234"/>
    </row>
    <row r="84" spans="1:7" x14ac:dyDescent="0.25">
      <c r="A84" s="227" t="s">
        <v>1696</v>
      </c>
      <c r="B84" s="227" t="s">
        <v>516</v>
      </c>
      <c r="C84" s="339" t="s">
        <v>82</v>
      </c>
      <c r="D84" s="339" t="s">
        <v>82</v>
      </c>
      <c r="E84" s="241"/>
      <c r="F84" s="339" t="s">
        <v>82</v>
      </c>
      <c r="G84" s="234"/>
    </row>
    <row r="85" spans="1:7" x14ac:dyDescent="0.25">
      <c r="A85" s="227" t="s">
        <v>1697</v>
      </c>
      <c r="B85" s="227" t="s">
        <v>518</v>
      </c>
      <c r="C85" s="339" t="s">
        <v>82</v>
      </c>
      <c r="D85" s="339" t="s">
        <v>82</v>
      </c>
      <c r="E85" s="241"/>
      <c r="F85" s="339" t="s">
        <v>82</v>
      </c>
      <c r="G85" s="234"/>
    </row>
    <row r="86" spans="1:7" x14ac:dyDescent="0.25">
      <c r="A86" s="227" t="s">
        <v>1698</v>
      </c>
      <c r="B86" s="227" t="s">
        <v>520</v>
      </c>
      <c r="C86" s="339" t="s">
        <v>82</v>
      </c>
      <c r="D86" s="339" t="s">
        <v>82</v>
      </c>
      <c r="E86" s="241"/>
      <c r="F86" s="339" t="s">
        <v>82</v>
      </c>
      <c r="G86" s="234"/>
    </row>
    <row r="87" spans="1:7" x14ac:dyDescent="0.25">
      <c r="A87" s="227" t="s">
        <v>1699</v>
      </c>
      <c r="B87" s="227" t="s">
        <v>522</v>
      </c>
      <c r="C87" s="339" t="s">
        <v>82</v>
      </c>
      <c r="D87" s="339" t="s">
        <v>82</v>
      </c>
      <c r="E87" s="241"/>
      <c r="F87" s="339" t="s">
        <v>82</v>
      </c>
      <c r="G87" s="234"/>
    </row>
    <row r="88" spans="1:7" x14ac:dyDescent="0.25">
      <c r="A88" s="227" t="s">
        <v>1700</v>
      </c>
      <c r="B88" s="227" t="s">
        <v>524</v>
      </c>
      <c r="C88" s="339" t="s">
        <v>82</v>
      </c>
      <c r="D88" s="339" t="s">
        <v>82</v>
      </c>
      <c r="E88" s="241"/>
      <c r="F88" s="339" t="s">
        <v>82</v>
      </c>
      <c r="G88" s="234"/>
    </row>
    <row r="89" spans="1:7" x14ac:dyDescent="0.25">
      <c r="A89" s="227" t="s">
        <v>1701</v>
      </c>
      <c r="B89" s="227" t="s">
        <v>526</v>
      </c>
      <c r="C89" s="339" t="s">
        <v>82</v>
      </c>
      <c r="D89" s="339" t="s">
        <v>82</v>
      </c>
      <c r="E89" s="241"/>
      <c r="F89" s="339" t="s">
        <v>82</v>
      </c>
      <c r="G89" s="234"/>
    </row>
    <row r="90" spans="1:7" x14ac:dyDescent="0.25">
      <c r="A90" s="227" t="s">
        <v>1702</v>
      </c>
      <c r="B90" s="227" t="s">
        <v>528</v>
      </c>
      <c r="C90" s="339" t="s">
        <v>82</v>
      </c>
      <c r="D90" s="339" t="s">
        <v>82</v>
      </c>
      <c r="E90" s="241"/>
      <c r="F90" s="339" t="s">
        <v>82</v>
      </c>
      <c r="G90" s="234"/>
    </row>
    <row r="91" spans="1:7" x14ac:dyDescent="0.25">
      <c r="A91" s="227" t="s">
        <v>1703</v>
      </c>
      <c r="B91" s="227" t="s">
        <v>530</v>
      </c>
      <c r="C91" s="339" t="s">
        <v>82</v>
      </c>
      <c r="D91" s="339" t="s">
        <v>82</v>
      </c>
      <c r="E91" s="241"/>
      <c r="F91" s="339" t="s">
        <v>82</v>
      </c>
      <c r="G91" s="234"/>
    </row>
    <row r="92" spans="1:7" x14ac:dyDescent="0.25">
      <c r="A92" s="227" t="s">
        <v>1704</v>
      </c>
      <c r="B92" s="227" t="s">
        <v>532</v>
      </c>
      <c r="C92" s="339" t="s">
        <v>82</v>
      </c>
      <c r="D92" s="339" t="s">
        <v>82</v>
      </c>
      <c r="E92" s="241"/>
      <c r="F92" s="339" t="s">
        <v>82</v>
      </c>
      <c r="G92" s="234"/>
    </row>
    <row r="93" spans="1:7" x14ac:dyDescent="0.25">
      <c r="A93" s="227" t="s">
        <v>1705</v>
      </c>
      <c r="B93" s="227" t="s">
        <v>6</v>
      </c>
      <c r="C93" s="339" t="s">
        <v>82</v>
      </c>
      <c r="D93" s="339" t="s">
        <v>82</v>
      </c>
      <c r="E93" s="241"/>
      <c r="F93" s="339" t="s">
        <v>82</v>
      </c>
      <c r="G93" s="234"/>
    </row>
    <row r="94" spans="1:7" x14ac:dyDescent="0.25">
      <c r="A94" s="227" t="s">
        <v>1706</v>
      </c>
      <c r="B94" s="233" t="s">
        <v>299</v>
      </c>
      <c r="C94" s="240">
        <f>SUM(C95:C97)</f>
        <v>0</v>
      </c>
      <c r="D94" s="240">
        <f>SUM(D95:D97)</f>
        <v>0</v>
      </c>
      <c r="E94" s="240"/>
      <c r="F94" s="240">
        <f>SUM(F95:F97)</f>
        <v>0</v>
      </c>
      <c r="G94" s="234"/>
    </row>
    <row r="95" spans="1:7" x14ac:dyDescent="0.25">
      <c r="A95" s="227" t="s">
        <v>1707</v>
      </c>
      <c r="B95" s="227" t="s">
        <v>538</v>
      </c>
      <c r="C95" s="339" t="s">
        <v>82</v>
      </c>
      <c r="D95" s="339" t="s">
        <v>82</v>
      </c>
      <c r="E95" s="241"/>
      <c r="F95" s="339" t="s">
        <v>82</v>
      </c>
      <c r="G95" s="234"/>
    </row>
    <row r="96" spans="1:7" x14ac:dyDescent="0.25">
      <c r="A96" s="227" t="s">
        <v>1708</v>
      </c>
      <c r="B96" s="227" t="s">
        <v>540</v>
      </c>
      <c r="C96" s="339" t="s">
        <v>82</v>
      </c>
      <c r="D96" s="339" t="s">
        <v>82</v>
      </c>
      <c r="E96" s="241"/>
      <c r="F96" s="339" t="s">
        <v>82</v>
      </c>
      <c r="G96" s="234"/>
    </row>
    <row r="97" spans="1:7" x14ac:dyDescent="0.25">
      <c r="A97" s="227" t="s">
        <v>1709</v>
      </c>
      <c r="B97" s="227" t="s">
        <v>2</v>
      </c>
      <c r="C97" s="339" t="s">
        <v>82</v>
      </c>
      <c r="D97" s="339" t="s">
        <v>82</v>
      </c>
      <c r="E97" s="241"/>
      <c r="F97" s="339" t="s">
        <v>82</v>
      </c>
      <c r="G97" s="234"/>
    </row>
    <row r="98" spans="1:7" x14ac:dyDescent="0.25">
      <c r="A98" s="227" t="s">
        <v>1710</v>
      </c>
      <c r="B98" s="233" t="s">
        <v>142</v>
      </c>
      <c r="C98" s="240">
        <f>SUM(C99:C109)</f>
        <v>0</v>
      </c>
      <c r="D98" s="240">
        <f>SUM(D99:D109)</f>
        <v>0</v>
      </c>
      <c r="E98" s="240"/>
      <c r="F98" s="240">
        <f>SUM(F99:F109)</f>
        <v>0</v>
      </c>
      <c r="G98" s="234"/>
    </row>
    <row r="99" spans="1:7" x14ac:dyDescent="0.25">
      <c r="A99" s="227" t="s">
        <v>1711</v>
      </c>
      <c r="B99" s="234" t="s">
        <v>301</v>
      </c>
      <c r="C99" s="339" t="s">
        <v>82</v>
      </c>
      <c r="D99" s="339" t="s">
        <v>82</v>
      </c>
      <c r="E99" s="241"/>
      <c r="F99" s="339" t="s">
        <v>82</v>
      </c>
      <c r="G99" s="234"/>
    </row>
    <row r="100" spans="1:7" s="215" customFormat="1" x14ac:dyDescent="0.25">
      <c r="A100" s="227" t="s">
        <v>1712</v>
      </c>
      <c r="B100" s="227" t="s">
        <v>535</v>
      </c>
      <c r="C100" s="339" t="s">
        <v>82</v>
      </c>
      <c r="D100" s="339" t="s">
        <v>82</v>
      </c>
      <c r="E100" s="241"/>
      <c r="F100" s="339" t="s">
        <v>82</v>
      </c>
      <c r="G100" s="234"/>
    </row>
    <row r="101" spans="1:7" x14ac:dyDescent="0.25">
      <c r="A101" s="227" t="s">
        <v>1713</v>
      </c>
      <c r="B101" s="234" t="s">
        <v>303</v>
      </c>
      <c r="C101" s="339" t="s">
        <v>82</v>
      </c>
      <c r="D101" s="339" t="s">
        <v>82</v>
      </c>
      <c r="E101" s="241"/>
      <c r="F101" s="339" t="s">
        <v>82</v>
      </c>
      <c r="G101" s="234"/>
    </row>
    <row r="102" spans="1:7" x14ac:dyDescent="0.25">
      <c r="A102" s="227" t="s">
        <v>1714</v>
      </c>
      <c r="B102" s="234" t="s">
        <v>305</v>
      </c>
      <c r="C102" s="339" t="s">
        <v>82</v>
      </c>
      <c r="D102" s="339" t="s">
        <v>82</v>
      </c>
      <c r="E102" s="241"/>
      <c r="F102" s="339" t="s">
        <v>82</v>
      </c>
      <c r="G102" s="234"/>
    </row>
    <row r="103" spans="1:7" x14ac:dyDescent="0.25">
      <c r="A103" s="227" t="s">
        <v>1715</v>
      </c>
      <c r="B103" s="234" t="s">
        <v>12</v>
      </c>
      <c r="C103" s="339" t="s">
        <v>82</v>
      </c>
      <c r="D103" s="339" t="s">
        <v>82</v>
      </c>
      <c r="E103" s="241"/>
      <c r="F103" s="339" t="s">
        <v>82</v>
      </c>
      <c r="G103" s="234"/>
    </row>
    <row r="104" spans="1:7" x14ac:dyDescent="0.25">
      <c r="A104" s="227" t="s">
        <v>1716</v>
      </c>
      <c r="B104" s="234" t="s">
        <v>308</v>
      </c>
      <c r="C104" s="339" t="s">
        <v>82</v>
      </c>
      <c r="D104" s="339" t="s">
        <v>82</v>
      </c>
      <c r="E104" s="241"/>
      <c r="F104" s="339" t="s">
        <v>82</v>
      </c>
      <c r="G104" s="234"/>
    </row>
    <row r="105" spans="1:7" x14ac:dyDescent="0.25">
      <c r="A105" s="227" t="s">
        <v>1717</v>
      </c>
      <c r="B105" s="234" t="s">
        <v>310</v>
      </c>
      <c r="C105" s="339" t="s">
        <v>82</v>
      </c>
      <c r="D105" s="339" t="s">
        <v>82</v>
      </c>
      <c r="E105" s="241"/>
      <c r="F105" s="339" t="s">
        <v>82</v>
      </c>
      <c r="G105" s="234"/>
    </row>
    <row r="106" spans="1:7" x14ac:dyDescent="0.25">
      <c r="A106" s="227" t="s">
        <v>1718</v>
      </c>
      <c r="B106" s="234" t="s">
        <v>312</v>
      </c>
      <c r="C106" s="339" t="s">
        <v>82</v>
      </c>
      <c r="D106" s="339" t="s">
        <v>82</v>
      </c>
      <c r="E106" s="241"/>
      <c r="F106" s="339" t="s">
        <v>82</v>
      </c>
      <c r="G106" s="234"/>
    </row>
    <row r="107" spans="1:7" x14ac:dyDescent="0.25">
      <c r="A107" s="227" t="s">
        <v>1719</v>
      </c>
      <c r="B107" s="234" t="s">
        <v>314</v>
      </c>
      <c r="C107" s="339" t="s">
        <v>82</v>
      </c>
      <c r="D107" s="339" t="s">
        <v>82</v>
      </c>
      <c r="E107" s="241"/>
      <c r="F107" s="339" t="s">
        <v>82</v>
      </c>
      <c r="G107" s="234"/>
    </row>
    <row r="108" spans="1:7" x14ac:dyDescent="0.25">
      <c r="A108" s="227" t="s">
        <v>1720</v>
      </c>
      <c r="B108" s="234" t="s">
        <v>316</v>
      </c>
      <c r="C108" s="339" t="s">
        <v>82</v>
      </c>
      <c r="D108" s="339" t="s">
        <v>82</v>
      </c>
      <c r="E108" s="241"/>
      <c r="F108" s="339" t="s">
        <v>82</v>
      </c>
      <c r="G108" s="234"/>
    </row>
    <row r="109" spans="1:7" x14ac:dyDescent="0.25">
      <c r="A109" s="227" t="s">
        <v>1721</v>
      </c>
      <c r="B109" s="234" t="s">
        <v>142</v>
      </c>
      <c r="C109" s="339" t="s">
        <v>82</v>
      </c>
      <c r="D109" s="339" t="s">
        <v>82</v>
      </c>
      <c r="E109" s="241"/>
      <c r="F109" s="339" t="s">
        <v>82</v>
      </c>
      <c r="G109" s="234"/>
    </row>
    <row r="110" spans="1:7" x14ac:dyDescent="0.25">
      <c r="A110" s="227" t="s">
        <v>1994</v>
      </c>
      <c r="B110" s="335" t="s">
        <v>146</v>
      </c>
      <c r="C110" s="339"/>
      <c r="D110" s="339"/>
      <c r="E110" s="241"/>
      <c r="F110" s="339"/>
      <c r="G110" s="234"/>
    </row>
    <row r="111" spans="1:7" x14ac:dyDescent="0.25">
      <c r="A111" s="227" t="s">
        <v>1995</v>
      </c>
      <c r="B111" s="335" t="s">
        <v>146</v>
      </c>
      <c r="C111" s="339"/>
      <c r="D111" s="339"/>
      <c r="E111" s="241"/>
      <c r="F111" s="339"/>
      <c r="G111" s="234"/>
    </row>
    <row r="112" spans="1:7" x14ac:dyDescent="0.25">
      <c r="A112" s="227" t="s">
        <v>1996</v>
      </c>
      <c r="B112" s="335" t="s">
        <v>146</v>
      </c>
      <c r="C112" s="339"/>
      <c r="D112" s="339"/>
      <c r="E112" s="241"/>
      <c r="F112" s="339"/>
      <c r="G112" s="234"/>
    </row>
    <row r="113" spans="1:7" x14ac:dyDescent="0.25">
      <c r="A113" s="227" t="s">
        <v>1997</v>
      </c>
      <c r="B113" s="335" t="s">
        <v>146</v>
      </c>
      <c r="C113" s="339"/>
      <c r="D113" s="339"/>
      <c r="E113" s="241"/>
      <c r="F113" s="339"/>
      <c r="G113" s="234"/>
    </row>
    <row r="114" spans="1:7" x14ac:dyDescent="0.25">
      <c r="A114" s="227" t="s">
        <v>1998</v>
      </c>
      <c r="B114" s="335" t="s">
        <v>146</v>
      </c>
      <c r="C114" s="339"/>
      <c r="D114" s="339"/>
      <c r="E114" s="241"/>
      <c r="F114" s="339"/>
      <c r="G114" s="234"/>
    </row>
    <row r="115" spans="1:7" x14ac:dyDescent="0.25">
      <c r="A115" s="227" t="s">
        <v>1999</v>
      </c>
      <c r="B115" s="335" t="s">
        <v>146</v>
      </c>
      <c r="C115" s="339"/>
      <c r="D115" s="339"/>
      <c r="E115" s="241"/>
      <c r="F115" s="339"/>
      <c r="G115" s="234"/>
    </row>
    <row r="116" spans="1:7" x14ac:dyDescent="0.25">
      <c r="A116" s="227" t="s">
        <v>2000</v>
      </c>
      <c r="B116" s="335" t="s">
        <v>146</v>
      </c>
      <c r="C116" s="339"/>
      <c r="D116" s="339"/>
      <c r="E116" s="241"/>
      <c r="F116" s="339"/>
      <c r="G116" s="234"/>
    </row>
    <row r="117" spans="1:7" x14ac:dyDescent="0.25">
      <c r="A117" s="227" t="s">
        <v>2001</v>
      </c>
      <c r="B117" s="335" t="s">
        <v>146</v>
      </c>
      <c r="C117" s="339"/>
      <c r="D117" s="339"/>
      <c r="E117" s="241"/>
      <c r="F117" s="339"/>
      <c r="G117" s="234"/>
    </row>
    <row r="118" spans="1:7" x14ac:dyDescent="0.25">
      <c r="A118" s="227" t="s">
        <v>2002</v>
      </c>
      <c r="B118" s="335" t="s">
        <v>146</v>
      </c>
      <c r="C118" s="339"/>
      <c r="D118" s="339"/>
      <c r="E118" s="241"/>
      <c r="F118" s="339"/>
      <c r="G118" s="234"/>
    </row>
    <row r="119" spans="1:7" x14ac:dyDescent="0.25">
      <c r="A119" s="227" t="s">
        <v>2003</v>
      </c>
      <c r="B119" s="335" t="s">
        <v>146</v>
      </c>
      <c r="C119" s="339"/>
      <c r="D119" s="339"/>
      <c r="E119" s="241"/>
      <c r="F119" s="339"/>
      <c r="G119" s="234"/>
    </row>
    <row r="120" spans="1:7" x14ac:dyDescent="0.25">
      <c r="A120" s="85"/>
      <c r="B120" s="85" t="s">
        <v>1530</v>
      </c>
      <c r="C120" s="85" t="s">
        <v>470</v>
      </c>
      <c r="D120" s="85" t="s">
        <v>471</v>
      </c>
      <c r="E120" s="85"/>
      <c r="F120" s="85" t="s">
        <v>439</v>
      </c>
      <c r="G120" s="85"/>
    </row>
    <row r="121" spans="1:7" x14ac:dyDescent="0.25">
      <c r="A121" s="227" t="s">
        <v>1722</v>
      </c>
      <c r="B121" s="332" t="s">
        <v>563</v>
      </c>
      <c r="C121" s="339" t="s">
        <v>82</v>
      </c>
      <c r="D121" s="339" t="s">
        <v>82</v>
      </c>
      <c r="E121" s="241"/>
      <c r="F121" s="339" t="s">
        <v>82</v>
      </c>
      <c r="G121" s="234"/>
    </row>
    <row r="122" spans="1:7" x14ac:dyDescent="0.25">
      <c r="A122" s="227" t="s">
        <v>1723</v>
      </c>
      <c r="B122" s="332" t="s">
        <v>563</v>
      </c>
      <c r="C122" s="339" t="s">
        <v>82</v>
      </c>
      <c r="D122" s="339" t="s">
        <v>82</v>
      </c>
      <c r="E122" s="241"/>
      <c r="F122" s="339" t="s">
        <v>82</v>
      </c>
      <c r="G122" s="234"/>
    </row>
    <row r="123" spans="1:7" x14ac:dyDescent="0.25">
      <c r="A123" s="227" t="s">
        <v>1724</v>
      </c>
      <c r="B123" s="332" t="s">
        <v>563</v>
      </c>
      <c r="C123" s="339" t="s">
        <v>82</v>
      </c>
      <c r="D123" s="339" t="s">
        <v>82</v>
      </c>
      <c r="E123" s="241"/>
      <c r="F123" s="339" t="s">
        <v>82</v>
      </c>
      <c r="G123" s="234"/>
    </row>
    <row r="124" spans="1:7" x14ac:dyDescent="0.25">
      <c r="A124" s="227" t="s">
        <v>1725</v>
      </c>
      <c r="B124" s="332" t="s">
        <v>563</v>
      </c>
      <c r="C124" s="339" t="s">
        <v>82</v>
      </c>
      <c r="D124" s="339" t="s">
        <v>82</v>
      </c>
      <c r="E124" s="241"/>
      <c r="F124" s="339" t="s">
        <v>82</v>
      </c>
      <c r="G124" s="234"/>
    </row>
    <row r="125" spans="1:7" x14ac:dyDescent="0.25">
      <c r="A125" s="227" t="s">
        <v>1726</v>
      </c>
      <c r="B125" s="332" t="s">
        <v>563</v>
      </c>
      <c r="C125" s="339" t="s">
        <v>82</v>
      </c>
      <c r="D125" s="339" t="s">
        <v>82</v>
      </c>
      <c r="E125" s="241"/>
      <c r="F125" s="339" t="s">
        <v>82</v>
      </c>
      <c r="G125" s="234"/>
    </row>
    <row r="126" spans="1:7" x14ac:dyDescent="0.25">
      <c r="A126" s="227" t="s">
        <v>1727</v>
      </c>
      <c r="B126" s="332" t="s">
        <v>563</v>
      </c>
      <c r="C126" s="339" t="s">
        <v>82</v>
      </c>
      <c r="D126" s="339" t="s">
        <v>82</v>
      </c>
      <c r="E126" s="241"/>
      <c r="F126" s="339" t="s">
        <v>82</v>
      </c>
      <c r="G126" s="234"/>
    </row>
    <row r="127" spans="1:7" x14ac:dyDescent="0.25">
      <c r="A127" s="227" t="s">
        <v>1728</v>
      </c>
      <c r="B127" s="332" t="s">
        <v>563</v>
      </c>
      <c r="C127" s="339" t="s">
        <v>82</v>
      </c>
      <c r="D127" s="339" t="s">
        <v>82</v>
      </c>
      <c r="E127" s="241"/>
      <c r="F127" s="339" t="s">
        <v>82</v>
      </c>
      <c r="G127" s="234"/>
    </row>
    <row r="128" spans="1:7" x14ac:dyDescent="0.25">
      <c r="A128" s="227" t="s">
        <v>1729</v>
      </c>
      <c r="B128" s="332" t="s">
        <v>563</v>
      </c>
      <c r="C128" s="339" t="s">
        <v>82</v>
      </c>
      <c r="D128" s="339" t="s">
        <v>82</v>
      </c>
      <c r="E128" s="241"/>
      <c r="F128" s="339" t="s">
        <v>82</v>
      </c>
      <c r="G128" s="234"/>
    </row>
    <row r="129" spans="1:7" x14ac:dyDescent="0.25">
      <c r="A129" s="227" t="s">
        <v>1730</v>
      </c>
      <c r="B129" s="332" t="s">
        <v>563</v>
      </c>
      <c r="C129" s="339" t="s">
        <v>82</v>
      </c>
      <c r="D129" s="339" t="s">
        <v>82</v>
      </c>
      <c r="E129" s="241"/>
      <c r="F129" s="339" t="s">
        <v>82</v>
      </c>
      <c r="G129" s="234"/>
    </row>
    <row r="130" spans="1:7" x14ac:dyDescent="0.25">
      <c r="A130" s="227" t="s">
        <v>1731</v>
      </c>
      <c r="B130" s="332" t="s">
        <v>563</v>
      </c>
      <c r="C130" s="339" t="s">
        <v>82</v>
      </c>
      <c r="D130" s="339" t="s">
        <v>82</v>
      </c>
      <c r="E130" s="241"/>
      <c r="F130" s="339" t="s">
        <v>82</v>
      </c>
      <c r="G130" s="234"/>
    </row>
    <row r="131" spans="1:7" x14ac:dyDescent="0.25">
      <c r="A131" s="227" t="s">
        <v>1732</v>
      </c>
      <c r="B131" s="332" t="s">
        <v>563</v>
      </c>
      <c r="C131" s="339" t="s">
        <v>82</v>
      </c>
      <c r="D131" s="339" t="s">
        <v>82</v>
      </c>
      <c r="E131" s="241"/>
      <c r="F131" s="339" t="s">
        <v>82</v>
      </c>
      <c r="G131" s="234"/>
    </row>
    <row r="132" spans="1:7" x14ac:dyDescent="0.25">
      <c r="A132" s="227" t="s">
        <v>1733</v>
      </c>
      <c r="B132" s="332" t="s">
        <v>563</v>
      </c>
      <c r="C132" s="339" t="s">
        <v>82</v>
      </c>
      <c r="D132" s="339" t="s">
        <v>82</v>
      </c>
      <c r="E132" s="241"/>
      <c r="F132" s="339" t="s">
        <v>82</v>
      </c>
      <c r="G132" s="234"/>
    </row>
    <row r="133" spans="1:7" x14ac:dyDescent="0.25">
      <c r="A133" s="227" t="s">
        <v>1734</v>
      </c>
      <c r="B133" s="332" t="s">
        <v>563</v>
      </c>
      <c r="C133" s="339" t="s">
        <v>82</v>
      </c>
      <c r="D133" s="339" t="s">
        <v>82</v>
      </c>
      <c r="E133" s="241"/>
      <c r="F133" s="339" t="s">
        <v>82</v>
      </c>
      <c r="G133" s="234"/>
    </row>
    <row r="134" spans="1:7" x14ac:dyDescent="0.25">
      <c r="A134" s="227" t="s">
        <v>1735</v>
      </c>
      <c r="B134" s="332" t="s">
        <v>563</v>
      </c>
      <c r="C134" s="339" t="s">
        <v>82</v>
      </c>
      <c r="D134" s="339" t="s">
        <v>82</v>
      </c>
      <c r="E134" s="241"/>
      <c r="F134" s="339" t="s">
        <v>82</v>
      </c>
      <c r="G134" s="234"/>
    </row>
    <row r="135" spans="1:7" x14ac:dyDescent="0.25">
      <c r="A135" s="227" t="s">
        <v>1736</v>
      </c>
      <c r="B135" s="332" t="s">
        <v>563</v>
      </c>
      <c r="C135" s="339" t="s">
        <v>82</v>
      </c>
      <c r="D135" s="339" t="s">
        <v>82</v>
      </c>
      <c r="E135" s="241"/>
      <c r="F135" s="339" t="s">
        <v>82</v>
      </c>
      <c r="G135" s="234"/>
    </row>
    <row r="136" spans="1:7" x14ac:dyDescent="0.25">
      <c r="A136" s="227" t="s">
        <v>1737</v>
      </c>
      <c r="B136" s="332" t="s">
        <v>563</v>
      </c>
      <c r="C136" s="339" t="s">
        <v>82</v>
      </c>
      <c r="D136" s="339" t="s">
        <v>82</v>
      </c>
      <c r="E136" s="241"/>
      <c r="F136" s="339" t="s">
        <v>82</v>
      </c>
      <c r="G136" s="234"/>
    </row>
    <row r="137" spans="1:7" x14ac:dyDescent="0.25">
      <c r="A137" s="227" t="s">
        <v>1738</v>
      </c>
      <c r="B137" s="332" t="s">
        <v>563</v>
      </c>
      <c r="C137" s="339" t="s">
        <v>82</v>
      </c>
      <c r="D137" s="339" t="s">
        <v>82</v>
      </c>
      <c r="E137" s="241"/>
      <c r="F137" s="339" t="s">
        <v>82</v>
      </c>
      <c r="G137" s="234"/>
    </row>
    <row r="138" spans="1:7" x14ac:dyDescent="0.25">
      <c r="A138" s="227" t="s">
        <v>1739</v>
      </c>
      <c r="B138" s="332" t="s">
        <v>563</v>
      </c>
      <c r="C138" s="339" t="s">
        <v>82</v>
      </c>
      <c r="D138" s="339" t="s">
        <v>82</v>
      </c>
      <c r="E138" s="241"/>
      <c r="F138" s="339" t="s">
        <v>82</v>
      </c>
      <c r="G138" s="234"/>
    </row>
    <row r="139" spans="1:7" x14ac:dyDescent="0.25">
      <c r="A139" s="227" t="s">
        <v>1740</v>
      </c>
      <c r="B139" s="332" t="s">
        <v>563</v>
      </c>
      <c r="C139" s="339" t="s">
        <v>82</v>
      </c>
      <c r="D139" s="339" t="s">
        <v>82</v>
      </c>
      <c r="E139" s="241"/>
      <c r="F139" s="339" t="s">
        <v>82</v>
      </c>
      <c r="G139" s="234"/>
    </row>
    <row r="140" spans="1:7" x14ac:dyDescent="0.25">
      <c r="A140" s="227" t="s">
        <v>1741</v>
      </c>
      <c r="B140" s="332" t="s">
        <v>563</v>
      </c>
      <c r="C140" s="339" t="s">
        <v>82</v>
      </c>
      <c r="D140" s="339" t="s">
        <v>82</v>
      </c>
      <c r="E140" s="241"/>
      <c r="F140" s="339" t="s">
        <v>82</v>
      </c>
      <c r="G140" s="234"/>
    </row>
    <row r="141" spans="1:7" x14ac:dyDescent="0.25">
      <c r="A141" s="227" t="s">
        <v>1742</v>
      </c>
      <c r="B141" s="332" t="s">
        <v>563</v>
      </c>
      <c r="C141" s="339" t="s">
        <v>82</v>
      </c>
      <c r="D141" s="339" t="s">
        <v>82</v>
      </c>
      <c r="E141" s="241"/>
      <c r="F141" s="339" t="s">
        <v>82</v>
      </c>
      <c r="G141" s="234"/>
    </row>
    <row r="142" spans="1:7" x14ac:dyDescent="0.25">
      <c r="A142" s="227" t="s">
        <v>1743</v>
      </c>
      <c r="B142" s="332" t="s">
        <v>563</v>
      </c>
      <c r="C142" s="339" t="s">
        <v>82</v>
      </c>
      <c r="D142" s="339" t="s">
        <v>82</v>
      </c>
      <c r="E142" s="241"/>
      <c r="F142" s="339" t="s">
        <v>82</v>
      </c>
      <c r="G142" s="234"/>
    </row>
    <row r="143" spans="1:7" x14ac:dyDescent="0.25">
      <c r="A143" s="227" t="s">
        <v>1744</v>
      </c>
      <c r="B143" s="332" t="s">
        <v>563</v>
      </c>
      <c r="C143" s="339" t="s">
        <v>82</v>
      </c>
      <c r="D143" s="339" t="s">
        <v>82</v>
      </c>
      <c r="E143" s="241"/>
      <c r="F143" s="339" t="s">
        <v>82</v>
      </c>
      <c r="G143" s="234"/>
    </row>
    <row r="144" spans="1:7" x14ac:dyDescent="0.25">
      <c r="A144" s="227" t="s">
        <v>1745</v>
      </c>
      <c r="B144" s="332" t="s">
        <v>563</v>
      </c>
      <c r="C144" s="339" t="s">
        <v>82</v>
      </c>
      <c r="D144" s="339" t="s">
        <v>82</v>
      </c>
      <c r="E144" s="241"/>
      <c r="F144" s="339" t="s">
        <v>82</v>
      </c>
      <c r="G144" s="234"/>
    </row>
    <row r="145" spans="1:7" x14ac:dyDescent="0.25">
      <c r="A145" s="227" t="s">
        <v>1746</v>
      </c>
      <c r="B145" s="332" t="s">
        <v>563</v>
      </c>
      <c r="C145" s="339" t="s">
        <v>82</v>
      </c>
      <c r="D145" s="339" t="s">
        <v>82</v>
      </c>
      <c r="E145" s="241"/>
      <c r="F145" s="339" t="s">
        <v>82</v>
      </c>
      <c r="G145" s="234"/>
    </row>
    <row r="146" spans="1:7" x14ac:dyDescent="0.25">
      <c r="A146" s="227" t="s">
        <v>1747</v>
      </c>
      <c r="B146" s="332" t="s">
        <v>563</v>
      </c>
      <c r="C146" s="339" t="s">
        <v>82</v>
      </c>
      <c r="D146" s="339" t="s">
        <v>82</v>
      </c>
      <c r="E146" s="241"/>
      <c r="F146" s="339" t="s">
        <v>82</v>
      </c>
      <c r="G146" s="234"/>
    </row>
    <row r="147" spans="1:7" x14ac:dyDescent="0.25">
      <c r="A147" s="227" t="s">
        <v>1748</v>
      </c>
      <c r="B147" s="332" t="s">
        <v>563</v>
      </c>
      <c r="C147" s="339" t="s">
        <v>82</v>
      </c>
      <c r="D147" s="339" t="s">
        <v>82</v>
      </c>
      <c r="E147" s="241"/>
      <c r="F147" s="339" t="s">
        <v>82</v>
      </c>
      <c r="G147" s="234"/>
    </row>
    <row r="148" spans="1:7" x14ac:dyDescent="0.25">
      <c r="A148" s="227" t="s">
        <v>1749</v>
      </c>
      <c r="B148" s="332" t="s">
        <v>563</v>
      </c>
      <c r="C148" s="339" t="s">
        <v>82</v>
      </c>
      <c r="D148" s="339" t="s">
        <v>82</v>
      </c>
      <c r="E148" s="241"/>
      <c r="F148" s="339" t="s">
        <v>82</v>
      </c>
      <c r="G148" s="234"/>
    </row>
    <row r="149" spans="1:7" x14ac:dyDescent="0.25">
      <c r="A149" s="227" t="s">
        <v>1750</v>
      </c>
      <c r="B149" s="332" t="s">
        <v>563</v>
      </c>
      <c r="C149" s="339" t="s">
        <v>82</v>
      </c>
      <c r="D149" s="339" t="s">
        <v>82</v>
      </c>
      <c r="E149" s="241"/>
      <c r="F149" s="339" t="s">
        <v>82</v>
      </c>
      <c r="G149" s="234"/>
    </row>
    <row r="150" spans="1:7" x14ac:dyDescent="0.25">
      <c r="A150" s="227" t="s">
        <v>1751</v>
      </c>
      <c r="B150" s="332" t="s">
        <v>563</v>
      </c>
      <c r="C150" s="339" t="s">
        <v>82</v>
      </c>
      <c r="D150" s="339" t="s">
        <v>82</v>
      </c>
      <c r="E150" s="241"/>
      <c r="F150" s="339" t="s">
        <v>82</v>
      </c>
      <c r="G150" s="234"/>
    </row>
    <row r="151" spans="1:7" x14ac:dyDescent="0.25">
      <c r="A151" s="227" t="s">
        <v>1752</v>
      </c>
      <c r="B151" s="332" t="s">
        <v>563</v>
      </c>
      <c r="C151" s="339" t="s">
        <v>82</v>
      </c>
      <c r="D151" s="339" t="s">
        <v>82</v>
      </c>
      <c r="E151" s="241"/>
      <c r="F151" s="339" t="s">
        <v>82</v>
      </c>
      <c r="G151" s="234"/>
    </row>
    <row r="152" spans="1:7" x14ac:dyDescent="0.25">
      <c r="A152" s="227" t="s">
        <v>1753</v>
      </c>
      <c r="B152" s="332" t="s">
        <v>563</v>
      </c>
      <c r="C152" s="339" t="s">
        <v>82</v>
      </c>
      <c r="D152" s="339" t="s">
        <v>82</v>
      </c>
      <c r="E152" s="241"/>
      <c r="F152" s="339" t="s">
        <v>82</v>
      </c>
      <c r="G152" s="234"/>
    </row>
    <row r="153" spans="1:7" x14ac:dyDescent="0.25">
      <c r="A153" s="227" t="s">
        <v>1754</v>
      </c>
      <c r="B153" s="332" t="s">
        <v>563</v>
      </c>
      <c r="C153" s="339" t="s">
        <v>82</v>
      </c>
      <c r="D153" s="339" t="s">
        <v>82</v>
      </c>
      <c r="E153" s="241"/>
      <c r="F153" s="339" t="s">
        <v>82</v>
      </c>
      <c r="G153" s="234"/>
    </row>
    <row r="154" spans="1:7" x14ac:dyDescent="0.25">
      <c r="A154" s="227" t="s">
        <v>1755</v>
      </c>
      <c r="B154" s="332" t="s">
        <v>563</v>
      </c>
      <c r="C154" s="339" t="s">
        <v>82</v>
      </c>
      <c r="D154" s="339" t="s">
        <v>82</v>
      </c>
      <c r="E154" s="241"/>
      <c r="F154" s="339" t="s">
        <v>82</v>
      </c>
      <c r="G154" s="234"/>
    </row>
    <row r="155" spans="1:7" x14ac:dyDescent="0.25">
      <c r="A155" s="227" t="s">
        <v>1756</v>
      </c>
      <c r="B155" s="332" t="s">
        <v>563</v>
      </c>
      <c r="C155" s="339" t="s">
        <v>82</v>
      </c>
      <c r="D155" s="339" t="s">
        <v>82</v>
      </c>
      <c r="E155" s="241"/>
      <c r="F155" s="339" t="s">
        <v>82</v>
      </c>
      <c r="G155" s="234"/>
    </row>
    <row r="156" spans="1:7" x14ac:dyDescent="0.25">
      <c r="A156" s="227" t="s">
        <v>1757</v>
      </c>
      <c r="B156" s="332" t="s">
        <v>563</v>
      </c>
      <c r="C156" s="339" t="s">
        <v>82</v>
      </c>
      <c r="D156" s="339" t="s">
        <v>82</v>
      </c>
      <c r="E156" s="241"/>
      <c r="F156" s="339" t="s">
        <v>82</v>
      </c>
      <c r="G156" s="234"/>
    </row>
    <row r="157" spans="1:7" x14ac:dyDescent="0.25">
      <c r="A157" s="227" t="s">
        <v>1758</v>
      </c>
      <c r="B157" s="332" t="s">
        <v>563</v>
      </c>
      <c r="C157" s="339" t="s">
        <v>82</v>
      </c>
      <c r="D157" s="339" t="s">
        <v>82</v>
      </c>
      <c r="E157" s="241"/>
      <c r="F157" s="339" t="s">
        <v>82</v>
      </c>
      <c r="G157" s="234"/>
    </row>
    <row r="158" spans="1:7" x14ac:dyDescent="0.25">
      <c r="A158" s="227" t="s">
        <v>1759</v>
      </c>
      <c r="B158" s="332" t="s">
        <v>563</v>
      </c>
      <c r="C158" s="339" t="s">
        <v>82</v>
      </c>
      <c r="D158" s="339" t="s">
        <v>82</v>
      </c>
      <c r="E158" s="241"/>
      <c r="F158" s="339" t="s">
        <v>82</v>
      </c>
      <c r="G158" s="234"/>
    </row>
    <row r="159" spans="1:7" x14ac:dyDescent="0.25">
      <c r="A159" s="227" t="s">
        <v>1760</v>
      </c>
      <c r="B159" s="332" t="s">
        <v>563</v>
      </c>
      <c r="C159" s="339" t="s">
        <v>82</v>
      </c>
      <c r="D159" s="339" t="s">
        <v>82</v>
      </c>
      <c r="E159" s="241"/>
      <c r="F159" s="339" t="s">
        <v>82</v>
      </c>
      <c r="G159" s="234"/>
    </row>
    <row r="160" spans="1:7" x14ac:dyDescent="0.25">
      <c r="A160" s="227" t="s">
        <v>1761</v>
      </c>
      <c r="B160" s="332" t="s">
        <v>563</v>
      </c>
      <c r="C160" s="339" t="s">
        <v>82</v>
      </c>
      <c r="D160" s="339" t="s">
        <v>82</v>
      </c>
      <c r="E160" s="241"/>
      <c r="F160" s="339" t="s">
        <v>82</v>
      </c>
      <c r="G160" s="234"/>
    </row>
    <row r="161" spans="1:7" x14ac:dyDescent="0.25">
      <c r="A161" s="227" t="s">
        <v>1762</v>
      </c>
      <c r="B161" s="332" t="s">
        <v>563</v>
      </c>
      <c r="C161" s="339" t="s">
        <v>82</v>
      </c>
      <c r="D161" s="339" t="s">
        <v>82</v>
      </c>
      <c r="E161" s="241"/>
      <c r="F161" s="339" t="s">
        <v>82</v>
      </c>
      <c r="G161" s="234"/>
    </row>
    <row r="162" spans="1:7" x14ac:dyDescent="0.25">
      <c r="A162" s="227" t="s">
        <v>1763</v>
      </c>
      <c r="B162" s="332" t="s">
        <v>563</v>
      </c>
      <c r="C162" s="339" t="s">
        <v>82</v>
      </c>
      <c r="D162" s="339" t="s">
        <v>82</v>
      </c>
      <c r="E162" s="241"/>
      <c r="F162" s="339" t="s">
        <v>82</v>
      </c>
      <c r="G162" s="234"/>
    </row>
    <row r="163" spans="1:7" x14ac:dyDescent="0.25">
      <c r="A163" s="227" t="s">
        <v>1764</v>
      </c>
      <c r="B163" s="332" t="s">
        <v>563</v>
      </c>
      <c r="C163" s="339" t="s">
        <v>82</v>
      </c>
      <c r="D163" s="339" t="s">
        <v>82</v>
      </c>
      <c r="E163" s="241"/>
      <c r="F163" s="339" t="s">
        <v>82</v>
      </c>
      <c r="G163" s="234"/>
    </row>
    <row r="164" spans="1:7" x14ac:dyDescent="0.25">
      <c r="A164" s="227" t="s">
        <v>1765</v>
      </c>
      <c r="B164" s="332" t="s">
        <v>563</v>
      </c>
      <c r="C164" s="339" t="s">
        <v>82</v>
      </c>
      <c r="D164" s="339" t="s">
        <v>82</v>
      </c>
      <c r="E164" s="241"/>
      <c r="F164" s="339" t="s">
        <v>82</v>
      </c>
      <c r="G164" s="234"/>
    </row>
    <row r="165" spans="1:7" x14ac:dyDescent="0.25">
      <c r="A165" s="227" t="s">
        <v>1766</v>
      </c>
      <c r="B165" s="332" t="s">
        <v>563</v>
      </c>
      <c r="C165" s="339" t="s">
        <v>82</v>
      </c>
      <c r="D165" s="339" t="s">
        <v>82</v>
      </c>
      <c r="E165" s="241"/>
      <c r="F165" s="339" t="s">
        <v>82</v>
      </c>
      <c r="G165" s="234"/>
    </row>
    <row r="166" spans="1:7" x14ac:dyDescent="0.25">
      <c r="A166" s="227" t="s">
        <v>1767</v>
      </c>
      <c r="B166" s="332" t="s">
        <v>563</v>
      </c>
      <c r="C166" s="339" t="s">
        <v>82</v>
      </c>
      <c r="D166" s="339" t="s">
        <v>82</v>
      </c>
      <c r="E166" s="241"/>
      <c r="F166" s="339" t="s">
        <v>82</v>
      </c>
      <c r="G166" s="234"/>
    </row>
    <row r="167" spans="1:7" x14ac:dyDescent="0.25">
      <c r="A167" s="227" t="s">
        <v>1768</v>
      </c>
      <c r="B167" s="332" t="s">
        <v>563</v>
      </c>
      <c r="C167" s="339" t="s">
        <v>82</v>
      </c>
      <c r="D167" s="339" t="s">
        <v>82</v>
      </c>
      <c r="E167" s="241"/>
      <c r="F167" s="339" t="s">
        <v>82</v>
      </c>
      <c r="G167" s="234"/>
    </row>
    <row r="168" spans="1:7" x14ac:dyDescent="0.25">
      <c r="A168" s="227" t="s">
        <v>1769</v>
      </c>
      <c r="B168" s="332" t="s">
        <v>563</v>
      </c>
      <c r="C168" s="339" t="s">
        <v>82</v>
      </c>
      <c r="D168" s="339" t="s">
        <v>82</v>
      </c>
      <c r="E168" s="241"/>
      <c r="F168" s="339" t="s">
        <v>82</v>
      </c>
      <c r="G168" s="234"/>
    </row>
    <row r="169" spans="1:7" x14ac:dyDescent="0.25">
      <c r="A169" s="227" t="s">
        <v>1770</v>
      </c>
      <c r="B169" s="332" t="s">
        <v>563</v>
      </c>
      <c r="C169" s="339" t="s">
        <v>82</v>
      </c>
      <c r="D169" s="339" t="s">
        <v>82</v>
      </c>
      <c r="E169" s="241"/>
      <c r="F169" s="339" t="s">
        <v>82</v>
      </c>
      <c r="G169" s="234"/>
    </row>
    <row r="170" spans="1:7" x14ac:dyDescent="0.25">
      <c r="A170" s="227" t="s">
        <v>1771</v>
      </c>
      <c r="B170" s="332" t="s">
        <v>563</v>
      </c>
      <c r="C170" s="339" t="s">
        <v>82</v>
      </c>
      <c r="D170" s="339" t="s">
        <v>82</v>
      </c>
      <c r="E170" s="241"/>
      <c r="F170" s="339" t="s">
        <v>82</v>
      </c>
      <c r="G170" s="234"/>
    </row>
    <row r="171" spans="1:7" x14ac:dyDescent="0.25">
      <c r="A171" s="85"/>
      <c r="B171" s="85" t="s">
        <v>594</v>
      </c>
      <c r="C171" s="85" t="s">
        <v>470</v>
      </c>
      <c r="D171" s="85" t="s">
        <v>471</v>
      </c>
      <c r="E171" s="85"/>
      <c r="F171" s="85" t="s">
        <v>439</v>
      </c>
      <c r="G171" s="85"/>
    </row>
    <row r="172" spans="1:7" x14ac:dyDescent="0.25">
      <c r="A172" s="227" t="s">
        <v>1772</v>
      </c>
      <c r="B172" s="227" t="s">
        <v>596</v>
      </c>
      <c r="C172" s="339" t="s">
        <v>82</v>
      </c>
      <c r="D172" s="339" t="s">
        <v>82</v>
      </c>
      <c r="E172" s="242"/>
      <c r="F172" s="339" t="s">
        <v>82</v>
      </c>
      <c r="G172" s="234"/>
    </row>
    <row r="173" spans="1:7" x14ac:dyDescent="0.25">
      <c r="A173" s="227" t="s">
        <v>1773</v>
      </c>
      <c r="B173" s="227" t="s">
        <v>598</v>
      </c>
      <c r="C173" s="339" t="s">
        <v>82</v>
      </c>
      <c r="D173" s="339" t="s">
        <v>82</v>
      </c>
      <c r="E173" s="242"/>
      <c r="F173" s="339" t="s">
        <v>82</v>
      </c>
      <c r="G173" s="234"/>
    </row>
    <row r="174" spans="1:7" x14ac:dyDescent="0.25">
      <c r="A174" s="227" t="s">
        <v>1774</v>
      </c>
      <c r="B174" s="227" t="s">
        <v>142</v>
      </c>
      <c r="C174" s="339" t="s">
        <v>82</v>
      </c>
      <c r="D174" s="339" t="s">
        <v>82</v>
      </c>
      <c r="E174" s="242"/>
      <c r="F174" s="339" t="s">
        <v>82</v>
      </c>
      <c r="G174" s="234"/>
    </row>
    <row r="175" spans="1:7" x14ac:dyDescent="0.25">
      <c r="A175" s="227" t="s">
        <v>1775</v>
      </c>
      <c r="B175" s="338"/>
      <c r="C175" s="339"/>
      <c r="D175" s="339"/>
      <c r="E175" s="242"/>
      <c r="F175" s="339"/>
      <c r="G175" s="234"/>
    </row>
    <row r="176" spans="1:7" x14ac:dyDescent="0.25">
      <c r="A176" s="227" t="s">
        <v>1776</v>
      </c>
      <c r="B176" s="338"/>
      <c r="C176" s="339"/>
      <c r="D176" s="339"/>
      <c r="E176" s="242"/>
      <c r="F176" s="339"/>
      <c r="G176" s="234"/>
    </row>
    <row r="177" spans="1:7" x14ac:dyDescent="0.25">
      <c r="A177" s="227" t="s">
        <v>1777</v>
      </c>
      <c r="B177" s="338"/>
      <c r="C177" s="339"/>
      <c r="D177" s="339"/>
      <c r="E177" s="242"/>
      <c r="F177" s="339"/>
      <c r="G177" s="234"/>
    </row>
    <row r="178" spans="1:7" x14ac:dyDescent="0.25">
      <c r="A178" s="227" t="s">
        <v>1778</v>
      </c>
      <c r="B178" s="338"/>
      <c r="C178" s="339"/>
      <c r="D178" s="339"/>
      <c r="E178" s="242"/>
      <c r="F178" s="339"/>
      <c r="G178" s="234"/>
    </row>
    <row r="179" spans="1:7" x14ac:dyDescent="0.25">
      <c r="A179" s="227" t="s">
        <v>1779</v>
      </c>
      <c r="B179" s="338"/>
      <c r="C179" s="339"/>
      <c r="D179" s="339"/>
      <c r="E179" s="242"/>
      <c r="F179" s="339"/>
      <c r="G179" s="234"/>
    </row>
    <row r="180" spans="1:7" x14ac:dyDescent="0.25">
      <c r="A180" s="227" t="s">
        <v>1780</v>
      </c>
      <c r="B180" s="338"/>
      <c r="C180" s="339"/>
      <c r="D180" s="339"/>
      <c r="E180" s="242"/>
      <c r="F180" s="339"/>
      <c r="G180" s="234"/>
    </row>
    <row r="181" spans="1:7" x14ac:dyDescent="0.25">
      <c r="A181" s="85"/>
      <c r="B181" s="85" t="s">
        <v>606</v>
      </c>
      <c r="C181" s="85" t="s">
        <v>470</v>
      </c>
      <c r="D181" s="85" t="s">
        <v>471</v>
      </c>
      <c r="E181" s="85"/>
      <c r="F181" s="85" t="s">
        <v>439</v>
      </c>
      <c r="G181" s="85"/>
    </row>
    <row r="182" spans="1:7" x14ac:dyDescent="0.25">
      <c r="A182" s="227" t="s">
        <v>1781</v>
      </c>
      <c r="B182" s="227" t="s">
        <v>608</v>
      </c>
      <c r="C182" s="339" t="s">
        <v>82</v>
      </c>
      <c r="D182" s="339" t="s">
        <v>82</v>
      </c>
      <c r="E182" s="242"/>
      <c r="F182" s="339" t="s">
        <v>82</v>
      </c>
      <c r="G182" s="234"/>
    </row>
    <row r="183" spans="1:7" x14ac:dyDescent="0.25">
      <c r="A183" s="227" t="s">
        <v>1782</v>
      </c>
      <c r="B183" s="227" t="s">
        <v>610</v>
      </c>
      <c r="C183" s="339" t="s">
        <v>82</v>
      </c>
      <c r="D183" s="339" t="s">
        <v>82</v>
      </c>
      <c r="E183" s="242"/>
      <c r="F183" s="339" t="s">
        <v>82</v>
      </c>
      <c r="G183" s="234"/>
    </row>
    <row r="184" spans="1:7" x14ac:dyDescent="0.25">
      <c r="A184" s="227" t="s">
        <v>1783</v>
      </c>
      <c r="B184" s="227" t="s">
        <v>142</v>
      </c>
      <c r="C184" s="339" t="s">
        <v>82</v>
      </c>
      <c r="D184" s="339" t="s">
        <v>82</v>
      </c>
      <c r="E184" s="242"/>
      <c r="F184" s="339" t="s">
        <v>82</v>
      </c>
      <c r="G184" s="234"/>
    </row>
    <row r="185" spans="1:7" x14ac:dyDescent="0.25">
      <c r="A185" s="227" t="s">
        <v>1784</v>
      </c>
      <c r="B185" s="338"/>
      <c r="C185" s="338"/>
      <c r="D185" s="338"/>
      <c r="E185" s="225"/>
      <c r="F185" s="338"/>
      <c r="G185" s="234"/>
    </row>
    <row r="186" spans="1:7" x14ac:dyDescent="0.25">
      <c r="A186" s="227" t="s">
        <v>1785</v>
      </c>
      <c r="B186" s="338"/>
      <c r="C186" s="338"/>
      <c r="D186" s="338"/>
      <c r="E186" s="225"/>
      <c r="F186" s="338"/>
      <c r="G186" s="234"/>
    </row>
    <row r="187" spans="1:7" x14ac:dyDescent="0.25">
      <c r="A187" s="227" t="s">
        <v>1786</v>
      </c>
      <c r="B187" s="338"/>
      <c r="C187" s="338"/>
      <c r="D187" s="338"/>
      <c r="E187" s="225"/>
      <c r="F187" s="338"/>
      <c r="G187" s="234"/>
    </row>
    <row r="188" spans="1:7" x14ac:dyDescent="0.25">
      <c r="A188" s="227" t="s">
        <v>1787</v>
      </c>
      <c r="B188" s="338"/>
      <c r="C188" s="338"/>
      <c r="D188" s="338"/>
      <c r="E188" s="225"/>
      <c r="F188" s="338"/>
      <c r="G188" s="234"/>
    </row>
    <row r="189" spans="1:7" x14ac:dyDescent="0.25">
      <c r="A189" s="227" t="s">
        <v>1788</v>
      </c>
      <c r="B189" s="338"/>
      <c r="C189" s="338"/>
      <c r="D189" s="338"/>
      <c r="E189" s="225"/>
      <c r="F189" s="338"/>
      <c r="G189" s="234"/>
    </row>
    <row r="190" spans="1:7" x14ac:dyDescent="0.25">
      <c r="A190" s="227" t="s">
        <v>1789</v>
      </c>
      <c r="B190" s="338"/>
      <c r="C190" s="338"/>
      <c r="D190" s="338"/>
      <c r="E190" s="225"/>
      <c r="F190" s="338"/>
      <c r="G190" s="234"/>
    </row>
    <row r="191" spans="1:7" x14ac:dyDescent="0.25">
      <c r="A191" s="85"/>
      <c r="B191" s="85" t="s">
        <v>618</v>
      </c>
      <c r="C191" s="85" t="s">
        <v>470</v>
      </c>
      <c r="D191" s="85" t="s">
        <v>471</v>
      </c>
      <c r="E191" s="85"/>
      <c r="F191" s="85" t="s">
        <v>439</v>
      </c>
      <c r="G191" s="85"/>
    </row>
    <row r="192" spans="1:7" x14ac:dyDescent="0.25">
      <c r="A192" s="227" t="s">
        <v>1790</v>
      </c>
      <c r="B192" s="235" t="s">
        <v>620</v>
      </c>
      <c r="C192" s="339" t="s">
        <v>82</v>
      </c>
      <c r="D192" s="339" t="s">
        <v>82</v>
      </c>
      <c r="E192" s="242"/>
      <c r="F192" s="339" t="s">
        <v>82</v>
      </c>
      <c r="G192" s="234"/>
    </row>
    <row r="193" spans="1:7" x14ac:dyDescent="0.25">
      <c r="A193" s="227" t="s">
        <v>1791</v>
      </c>
      <c r="B193" s="235" t="s">
        <v>622</v>
      </c>
      <c r="C193" s="339" t="s">
        <v>82</v>
      </c>
      <c r="D193" s="339" t="s">
        <v>82</v>
      </c>
      <c r="E193" s="242"/>
      <c r="F193" s="339" t="s">
        <v>82</v>
      </c>
      <c r="G193" s="234"/>
    </row>
    <row r="194" spans="1:7" x14ac:dyDescent="0.25">
      <c r="A194" s="227" t="s">
        <v>1792</v>
      </c>
      <c r="B194" s="235" t="s">
        <v>624</v>
      </c>
      <c r="C194" s="339" t="s">
        <v>82</v>
      </c>
      <c r="D194" s="339" t="s">
        <v>82</v>
      </c>
      <c r="E194" s="241"/>
      <c r="F194" s="339" t="s">
        <v>82</v>
      </c>
      <c r="G194" s="234"/>
    </row>
    <row r="195" spans="1:7" x14ac:dyDescent="0.25">
      <c r="A195" s="227" t="s">
        <v>1793</v>
      </c>
      <c r="B195" s="235" t="s">
        <v>626</v>
      </c>
      <c r="C195" s="339" t="s">
        <v>82</v>
      </c>
      <c r="D195" s="339" t="s">
        <v>82</v>
      </c>
      <c r="E195" s="241"/>
      <c r="F195" s="339" t="s">
        <v>82</v>
      </c>
      <c r="G195" s="234"/>
    </row>
    <row r="196" spans="1:7" x14ac:dyDescent="0.25">
      <c r="A196" s="227" t="s">
        <v>1794</v>
      </c>
      <c r="B196" s="235" t="s">
        <v>628</v>
      </c>
      <c r="C196" s="339" t="s">
        <v>82</v>
      </c>
      <c r="D196" s="339" t="s">
        <v>82</v>
      </c>
      <c r="E196" s="241"/>
      <c r="F196" s="339" t="s">
        <v>82</v>
      </c>
      <c r="G196" s="234"/>
    </row>
    <row r="197" spans="1:7" x14ac:dyDescent="0.25">
      <c r="A197" s="227" t="s">
        <v>2287</v>
      </c>
      <c r="B197" s="336"/>
      <c r="C197" s="339"/>
      <c r="D197" s="339"/>
      <c r="E197" s="241"/>
      <c r="F197" s="339"/>
      <c r="G197" s="234"/>
    </row>
    <row r="198" spans="1:7" x14ac:dyDescent="0.25">
      <c r="A198" s="263" t="s">
        <v>2288</v>
      </c>
      <c r="B198" s="336"/>
      <c r="C198" s="339"/>
      <c r="D198" s="339"/>
      <c r="E198" s="241"/>
      <c r="F198" s="339"/>
      <c r="G198" s="234"/>
    </row>
    <row r="199" spans="1:7" x14ac:dyDescent="0.25">
      <c r="A199" s="263" t="s">
        <v>2289</v>
      </c>
      <c r="B199" s="358"/>
      <c r="C199" s="339"/>
      <c r="D199" s="339"/>
      <c r="E199" s="241"/>
      <c r="F199" s="339"/>
      <c r="G199" s="234"/>
    </row>
    <row r="200" spans="1:7" x14ac:dyDescent="0.25">
      <c r="A200" s="263" t="s">
        <v>2290</v>
      </c>
      <c r="B200" s="358"/>
      <c r="C200" s="339"/>
      <c r="D200" s="339"/>
      <c r="E200" s="241"/>
      <c r="F200" s="339"/>
      <c r="G200" s="234"/>
    </row>
    <row r="201" spans="1:7" x14ac:dyDescent="0.25">
      <c r="A201" s="85"/>
      <c r="B201" s="85" t="s">
        <v>633</v>
      </c>
      <c r="C201" s="85" t="s">
        <v>470</v>
      </c>
      <c r="D201" s="85" t="s">
        <v>471</v>
      </c>
      <c r="E201" s="85"/>
      <c r="F201" s="85" t="s">
        <v>439</v>
      </c>
      <c r="G201" s="85"/>
    </row>
    <row r="202" spans="1:7" x14ac:dyDescent="0.25">
      <c r="A202" s="227" t="s">
        <v>1795</v>
      </c>
      <c r="B202" s="227" t="s">
        <v>635</v>
      </c>
      <c r="C202" s="339" t="s">
        <v>82</v>
      </c>
      <c r="D202" s="339" t="s">
        <v>82</v>
      </c>
      <c r="E202" s="242"/>
      <c r="F202" s="339" t="s">
        <v>82</v>
      </c>
      <c r="G202" s="234"/>
    </row>
    <row r="203" spans="1:7" x14ac:dyDescent="0.25">
      <c r="A203" s="227" t="s">
        <v>2291</v>
      </c>
      <c r="B203" s="359"/>
      <c r="C203" s="339"/>
      <c r="D203" s="339"/>
      <c r="E203" s="242"/>
      <c r="F203" s="339"/>
      <c r="G203" s="234"/>
    </row>
    <row r="204" spans="1:7" x14ac:dyDescent="0.25">
      <c r="A204" s="263" t="s">
        <v>2292</v>
      </c>
      <c r="B204" s="359"/>
      <c r="C204" s="339"/>
      <c r="D204" s="339"/>
      <c r="E204" s="242"/>
      <c r="F204" s="339"/>
      <c r="G204" s="234"/>
    </row>
    <row r="205" spans="1:7" x14ac:dyDescent="0.25">
      <c r="A205" s="263" t="s">
        <v>2293</v>
      </c>
      <c r="B205" s="359"/>
      <c r="C205" s="339"/>
      <c r="D205" s="339"/>
      <c r="E205" s="242"/>
      <c r="F205" s="339"/>
      <c r="G205" s="234"/>
    </row>
    <row r="206" spans="1:7" x14ac:dyDescent="0.25">
      <c r="A206" s="263" t="s">
        <v>2294</v>
      </c>
      <c r="B206" s="359"/>
      <c r="C206" s="339"/>
      <c r="D206" s="339"/>
      <c r="E206" s="242"/>
      <c r="F206" s="339"/>
      <c r="G206" s="234"/>
    </row>
    <row r="207" spans="1:7" x14ac:dyDescent="0.25">
      <c r="A207" s="263" t="s">
        <v>2295</v>
      </c>
      <c r="B207" s="332"/>
      <c r="C207" s="332"/>
      <c r="D207" s="332"/>
      <c r="E207" s="234"/>
      <c r="F207" s="332"/>
      <c r="G207" s="234"/>
    </row>
    <row r="208" spans="1:7" x14ac:dyDescent="0.25">
      <c r="A208" s="263" t="s">
        <v>2296</v>
      </c>
      <c r="B208" s="332"/>
      <c r="C208" s="332"/>
      <c r="D208" s="332"/>
      <c r="E208" s="234"/>
      <c r="F208" s="332"/>
      <c r="G208" s="234"/>
    </row>
    <row r="209" spans="1:7" x14ac:dyDescent="0.25">
      <c r="A209" s="263" t="s">
        <v>2297</v>
      </c>
      <c r="B209" s="332"/>
      <c r="C209" s="332"/>
      <c r="D209" s="332"/>
      <c r="E209" s="234"/>
      <c r="F209" s="332"/>
      <c r="G209" s="234"/>
    </row>
    <row r="210" spans="1:7" ht="18.75" x14ac:dyDescent="0.25">
      <c r="A210" s="168"/>
      <c r="B210" s="254" t="s">
        <v>1614</v>
      </c>
      <c r="C210" s="253"/>
      <c r="D210" s="253"/>
      <c r="E210" s="253"/>
      <c r="F210" s="253"/>
      <c r="G210" s="253"/>
    </row>
    <row r="211" spans="1:7" x14ac:dyDescent="0.25">
      <c r="A211" s="85"/>
      <c r="B211" s="85" t="s">
        <v>639</v>
      </c>
      <c r="C211" s="85" t="s">
        <v>640</v>
      </c>
      <c r="D211" s="85" t="s">
        <v>641</v>
      </c>
      <c r="E211" s="85"/>
      <c r="F211" s="85" t="s">
        <v>470</v>
      </c>
      <c r="G211" s="85" t="s">
        <v>642</v>
      </c>
    </row>
    <row r="212" spans="1:7" x14ac:dyDescent="0.25">
      <c r="A212" s="227" t="s">
        <v>1796</v>
      </c>
      <c r="B212" s="234" t="s">
        <v>644</v>
      </c>
      <c r="C212" s="333" t="s">
        <v>82</v>
      </c>
      <c r="D212" s="227"/>
      <c r="E212" s="236"/>
      <c r="F212" s="237"/>
      <c r="G212" s="237"/>
    </row>
    <row r="213" spans="1:7" x14ac:dyDescent="0.25">
      <c r="A213" s="236"/>
      <c r="B213" s="238"/>
      <c r="C213" s="236"/>
      <c r="D213" s="236"/>
      <c r="E213" s="236"/>
      <c r="F213" s="237"/>
      <c r="G213" s="237"/>
    </row>
    <row r="214" spans="1:7" x14ac:dyDescent="0.25">
      <c r="A214" s="227"/>
      <c r="B214" s="234" t="s">
        <v>645</v>
      </c>
      <c r="C214" s="236"/>
      <c r="D214" s="236"/>
      <c r="E214" s="236"/>
      <c r="F214" s="237"/>
      <c r="G214" s="237"/>
    </row>
    <row r="215" spans="1:7" x14ac:dyDescent="0.25">
      <c r="A215" s="227" t="s">
        <v>1797</v>
      </c>
      <c r="B215" s="332" t="s">
        <v>563</v>
      </c>
      <c r="C215" s="333" t="s">
        <v>82</v>
      </c>
      <c r="D215" s="340" t="s">
        <v>82</v>
      </c>
      <c r="E215" s="236"/>
      <c r="F215" s="243" t="str">
        <f>IF($C$239=0,"",IF(C215="[for completion]","",IF(C215="","",C215/$C$239)))</f>
        <v/>
      </c>
      <c r="G215" s="243" t="str">
        <f>IF($D$239=0,"",IF(D215="[for completion]","",IF(D215="","",D215/$D$239)))</f>
        <v/>
      </c>
    </row>
    <row r="216" spans="1:7" x14ac:dyDescent="0.25">
      <c r="A216" s="227" t="s">
        <v>1798</v>
      </c>
      <c r="B216" s="332" t="s">
        <v>563</v>
      </c>
      <c r="C216" s="333" t="s">
        <v>82</v>
      </c>
      <c r="D216" s="340" t="s">
        <v>82</v>
      </c>
      <c r="E216" s="236"/>
      <c r="F216" s="243" t="str">
        <f t="shared" ref="F216:F238" si="1">IF($C$239=0,"",IF(C216="[for completion]","",IF(C216="","",C216/$C$239)))</f>
        <v/>
      </c>
      <c r="G216" s="243" t="str">
        <f t="shared" ref="G216:G238" si="2">IF($D$239=0,"",IF(D216="[for completion]","",IF(D216="","",D216/$D$239)))</f>
        <v/>
      </c>
    </row>
    <row r="217" spans="1:7" x14ac:dyDescent="0.25">
      <c r="A217" s="227" t="s">
        <v>1799</v>
      </c>
      <c r="B217" s="332" t="s">
        <v>563</v>
      </c>
      <c r="C217" s="333" t="s">
        <v>82</v>
      </c>
      <c r="D217" s="340" t="s">
        <v>82</v>
      </c>
      <c r="E217" s="236"/>
      <c r="F217" s="243" t="str">
        <f t="shared" si="1"/>
        <v/>
      </c>
      <c r="G217" s="243" t="str">
        <f t="shared" si="2"/>
        <v/>
      </c>
    </row>
    <row r="218" spans="1:7" x14ac:dyDescent="0.25">
      <c r="A218" s="227" t="s">
        <v>1800</v>
      </c>
      <c r="B218" s="332" t="s">
        <v>563</v>
      </c>
      <c r="C218" s="333" t="s">
        <v>82</v>
      </c>
      <c r="D218" s="340" t="s">
        <v>82</v>
      </c>
      <c r="E218" s="236"/>
      <c r="F218" s="243" t="str">
        <f t="shared" si="1"/>
        <v/>
      </c>
      <c r="G218" s="243" t="str">
        <f t="shared" si="2"/>
        <v/>
      </c>
    </row>
    <row r="219" spans="1:7" x14ac:dyDescent="0.25">
      <c r="A219" s="227" t="s">
        <v>1801</v>
      </c>
      <c r="B219" s="332" t="s">
        <v>563</v>
      </c>
      <c r="C219" s="333" t="s">
        <v>82</v>
      </c>
      <c r="D219" s="340" t="s">
        <v>82</v>
      </c>
      <c r="E219" s="236"/>
      <c r="F219" s="243" t="str">
        <f t="shared" si="1"/>
        <v/>
      </c>
      <c r="G219" s="243" t="str">
        <f t="shared" si="2"/>
        <v/>
      </c>
    </row>
    <row r="220" spans="1:7" x14ac:dyDescent="0.25">
      <c r="A220" s="227" t="s">
        <v>1802</v>
      </c>
      <c r="B220" s="332" t="s">
        <v>563</v>
      </c>
      <c r="C220" s="333" t="s">
        <v>82</v>
      </c>
      <c r="D220" s="340" t="s">
        <v>82</v>
      </c>
      <c r="E220" s="236"/>
      <c r="F220" s="243" t="str">
        <f t="shared" si="1"/>
        <v/>
      </c>
      <c r="G220" s="243" t="str">
        <f t="shared" si="2"/>
        <v/>
      </c>
    </row>
    <row r="221" spans="1:7" x14ac:dyDescent="0.25">
      <c r="A221" s="227" t="s">
        <v>1803</v>
      </c>
      <c r="B221" s="332" t="s">
        <v>563</v>
      </c>
      <c r="C221" s="333" t="s">
        <v>82</v>
      </c>
      <c r="D221" s="340" t="s">
        <v>82</v>
      </c>
      <c r="E221" s="236"/>
      <c r="F221" s="243" t="str">
        <f t="shared" si="1"/>
        <v/>
      </c>
      <c r="G221" s="243" t="str">
        <f t="shared" si="2"/>
        <v/>
      </c>
    </row>
    <row r="222" spans="1:7" x14ac:dyDescent="0.25">
      <c r="A222" s="227" t="s">
        <v>1804</v>
      </c>
      <c r="B222" s="332" t="s">
        <v>563</v>
      </c>
      <c r="C222" s="333" t="s">
        <v>82</v>
      </c>
      <c r="D222" s="340" t="s">
        <v>82</v>
      </c>
      <c r="E222" s="236"/>
      <c r="F222" s="243" t="str">
        <f t="shared" si="1"/>
        <v/>
      </c>
      <c r="G222" s="243" t="str">
        <f t="shared" si="2"/>
        <v/>
      </c>
    </row>
    <row r="223" spans="1:7" x14ac:dyDescent="0.25">
      <c r="A223" s="227" t="s">
        <v>1805</v>
      </c>
      <c r="B223" s="332" t="s">
        <v>563</v>
      </c>
      <c r="C223" s="333" t="s">
        <v>82</v>
      </c>
      <c r="D223" s="340" t="s">
        <v>82</v>
      </c>
      <c r="E223" s="236"/>
      <c r="F223" s="243" t="str">
        <f t="shared" si="1"/>
        <v/>
      </c>
      <c r="G223" s="243" t="str">
        <f t="shared" si="2"/>
        <v/>
      </c>
    </row>
    <row r="224" spans="1:7" x14ac:dyDescent="0.25">
      <c r="A224" s="227" t="s">
        <v>1806</v>
      </c>
      <c r="B224" s="332" t="s">
        <v>563</v>
      </c>
      <c r="C224" s="333" t="s">
        <v>82</v>
      </c>
      <c r="D224" s="340" t="s">
        <v>82</v>
      </c>
      <c r="E224" s="234"/>
      <c r="F224" s="243" t="str">
        <f t="shared" si="1"/>
        <v/>
      </c>
      <c r="G224" s="243" t="str">
        <f t="shared" si="2"/>
        <v/>
      </c>
    </row>
    <row r="225" spans="1:7" x14ac:dyDescent="0.25">
      <c r="A225" s="227" t="s">
        <v>1807</v>
      </c>
      <c r="B225" s="332" t="s">
        <v>563</v>
      </c>
      <c r="C225" s="333" t="s">
        <v>82</v>
      </c>
      <c r="D225" s="340" t="s">
        <v>82</v>
      </c>
      <c r="E225" s="234"/>
      <c r="F225" s="243" t="str">
        <f t="shared" si="1"/>
        <v/>
      </c>
      <c r="G225" s="243" t="str">
        <f t="shared" si="2"/>
        <v/>
      </c>
    </row>
    <row r="226" spans="1:7" x14ac:dyDescent="0.25">
      <c r="A226" s="227" t="s">
        <v>1808</v>
      </c>
      <c r="B226" s="332" t="s">
        <v>563</v>
      </c>
      <c r="C226" s="333" t="s">
        <v>82</v>
      </c>
      <c r="D226" s="340" t="s">
        <v>82</v>
      </c>
      <c r="E226" s="234"/>
      <c r="F226" s="243" t="str">
        <f t="shared" si="1"/>
        <v/>
      </c>
      <c r="G226" s="243" t="str">
        <f t="shared" si="2"/>
        <v/>
      </c>
    </row>
    <row r="227" spans="1:7" x14ac:dyDescent="0.25">
      <c r="A227" s="227" t="s">
        <v>1809</v>
      </c>
      <c r="B227" s="332" t="s">
        <v>563</v>
      </c>
      <c r="C227" s="333" t="s">
        <v>82</v>
      </c>
      <c r="D227" s="340" t="s">
        <v>82</v>
      </c>
      <c r="E227" s="234"/>
      <c r="F227" s="243" t="str">
        <f t="shared" si="1"/>
        <v/>
      </c>
      <c r="G227" s="243" t="str">
        <f t="shared" si="2"/>
        <v/>
      </c>
    </row>
    <row r="228" spans="1:7" x14ac:dyDescent="0.25">
      <c r="A228" s="227" t="s">
        <v>1810</v>
      </c>
      <c r="B228" s="332" t="s">
        <v>563</v>
      </c>
      <c r="C228" s="333" t="s">
        <v>82</v>
      </c>
      <c r="D228" s="340" t="s">
        <v>82</v>
      </c>
      <c r="E228" s="234"/>
      <c r="F228" s="243" t="str">
        <f t="shared" si="1"/>
        <v/>
      </c>
      <c r="G228" s="243" t="str">
        <f t="shared" si="2"/>
        <v/>
      </c>
    </row>
    <row r="229" spans="1:7" x14ac:dyDescent="0.25">
      <c r="A229" s="227" t="s">
        <v>1811</v>
      </c>
      <c r="B229" s="332" t="s">
        <v>563</v>
      </c>
      <c r="C229" s="333" t="s">
        <v>82</v>
      </c>
      <c r="D229" s="340" t="s">
        <v>82</v>
      </c>
      <c r="E229" s="234"/>
      <c r="F229" s="243" t="str">
        <f t="shared" si="1"/>
        <v/>
      </c>
      <c r="G229" s="243" t="str">
        <f t="shared" si="2"/>
        <v/>
      </c>
    </row>
    <row r="230" spans="1:7" x14ac:dyDescent="0.25">
      <c r="A230" s="227" t="s">
        <v>1812</v>
      </c>
      <c r="B230" s="332" t="s">
        <v>563</v>
      </c>
      <c r="C230" s="333" t="s">
        <v>82</v>
      </c>
      <c r="D230" s="340" t="s">
        <v>82</v>
      </c>
      <c r="E230" s="227"/>
      <c r="F230" s="243" t="str">
        <f t="shared" si="1"/>
        <v/>
      </c>
      <c r="G230" s="243" t="str">
        <f t="shared" si="2"/>
        <v/>
      </c>
    </row>
    <row r="231" spans="1:7" x14ac:dyDescent="0.25">
      <c r="A231" s="227" t="s">
        <v>1813</v>
      </c>
      <c r="B231" s="332" t="s">
        <v>563</v>
      </c>
      <c r="C231" s="333" t="s">
        <v>82</v>
      </c>
      <c r="D231" s="340" t="s">
        <v>82</v>
      </c>
      <c r="E231" s="230"/>
      <c r="F231" s="243" t="str">
        <f t="shared" si="1"/>
        <v/>
      </c>
      <c r="G231" s="243" t="str">
        <f t="shared" si="2"/>
        <v/>
      </c>
    </row>
    <row r="232" spans="1:7" x14ac:dyDescent="0.25">
      <c r="A232" s="227" t="s">
        <v>1814</v>
      </c>
      <c r="B232" s="332" t="s">
        <v>563</v>
      </c>
      <c r="C232" s="333" t="s">
        <v>82</v>
      </c>
      <c r="D232" s="340" t="s">
        <v>82</v>
      </c>
      <c r="E232" s="230"/>
      <c r="F232" s="243" t="str">
        <f t="shared" si="1"/>
        <v/>
      </c>
      <c r="G232" s="243" t="str">
        <f t="shared" si="2"/>
        <v/>
      </c>
    </row>
    <row r="233" spans="1:7" x14ac:dyDescent="0.25">
      <c r="A233" s="227" t="s">
        <v>1815</v>
      </c>
      <c r="B233" s="332" t="s">
        <v>563</v>
      </c>
      <c r="C233" s="333" t="s">
        <v>82</v>
      </c>
      <c r="D233" s="340" t="s">
        <v>82</v>
      </c>
      <c r="E233" s="230"/>
      <c r="F233" s="243" t="str">
        <f t="shared" si="1"/>
        <v/>
      </c>
      <c r="G233" s="243" t="str">
        <f t="shared" si="2"/>
        <v/>
      </c>
    </row>
    <row r="234" spans="1:7" x14ac:dyDescent="0.25">
      <c r="A234" s="227" t="s">
        <v>1816</v>
      </c>
      <c r="B234" s="332" t="s">
        <v>563</v>
      </c>
      <c r="C234" s="333" t="s">
        <v>82</v>
      </c>
      <c r="D234" s="340" t="s">
        <v>82</v>
      </c>
      <c r="E234" s="230"/>
      <c r="F234" s="243" t="str">
        <f t="shared" si="1"/>
        <v/>
      </c>
      <c r="G234" s="243" t="str">
        <f t="shared" si="2"/>
        <v/>
      </c>
    </row>
    <row r="235" spans="1:7" x14ac:dyDescent="0.25">
      <c r="A235" s="227" t="s">
        <v>1817</v>
      </c>
      <c r="B235" s="332" t="s">
        <v>563</v>
      </c>
      <c r="C235" s="333" t="s">
        <v>82</v>
      </c>
      <c r="D235" s="340" t="s">
        <v>82</v>
      </c>
      <c r="E235" s="230"/>
      <c r="F235" s="243" t="str">
        <f t="shared" si="1"/>
        <v/>
      </c>
      <c r="G235" s="243" t="str">
        <f t="shared" si="2"/>
        <v/>
      </c>
    </row>
    <row r="236" spans="1:7" x14ac:dyDescent="0.25">
      <c r="A236" s="227" t="s">
        <v>1818</v>
      </c>
      <c r="B236" s="332" t="s">
        <v>563</v>
      </c>
      <c r="C236" s="333" t="s">
        <v>82</v>
      </c>
      <c r="D236" s="340" t="s">
        <v>82</v>
      </c>
      <c r="E236" s="230"/>
      <c r="F236" s="243" t="str">
        <f t="shared" si="1"/>
        <v/>
      </c>
      <c r="G236" s="243" t="str">
        <f t="shared" si="2"/>
        <v/>
      </c>
    </row>
    <row r="237" spans="1:7" x14ac:dyDescent="0.25">
      <c r="A237" s="227" t="s">
        <v>1819</v>
      </c>
      <c r="B237" s="332" t="s">
        <v>563</v>
      </c>
      <c r="C237" s="333" t="s">
        <v>82</v>
      </c>
      <c r="D237" s="340" t="s">
        <v>82</v>
      </c>
      <c r="E237" s="230"/>
      <c r="F237" s="243" t="str">
        <f t="shared" si="1"/>
        <v/>
      </c>
      <c r="G237" s="243" t="str">
        <f t="shared" si="2"/>
        <v/>
      </c>
    </row>
    <row r="238" spans="1:7" x14ac:dyDescent="0.25">
      <c r="A238" s="227" t="s">
        <v>1820</v>
      </c>
      <c r="B238" s="332" t="s">
        <v>563</v>
      </c>
      <c r="C238" s="333" t="s">
        <v>82</v>
      </c>
      <c r="D238" s="340" t="s">
        <v>82</v>
      </c>
      <c r="E238" s="230"/>
      <c r="F238" s="243" t="str">
        <f t="shared" si="1"/>
        <v/>
      </c>
      <c r="G238" s="243" t="str">
        <f t="shared" si="2"/>
        <v/>
      </c>
    </row>
    <row r="239" spans="1:7" x14ac:dyDescent="0.25">
      <c r="A239" s="227" t="s">
        <v>1821</v>
      </c>
      <c r="B239" s="239" t="s">
        <v>144</v>
      </c>
      <c r="C239" s="249">
        <f>SUM(C215:C238)</f>
        <v>0</v>
      </c>
      <c r="D239" s="247">
        <f>SUM(D215:D238)</f>
        <v>0</v>
      </c>
      <c r="E239" s="230"/>
      <c r="F239" s="248">
        <f>SUM(F215:F238)</f>
        <v>0</v>
      </c>
      <c r="G239" s="248">
        <f>SUM(G215:G238)</f>
        <v>0</v>
      </c>
    </row>
    <row r="240" spans="1:7" x14ac:dyDescent="0.25">
      <c r="A240" s="85"/>
      <c r="B240" s="85" t="s">
        <v>671</v>
      </c>
      <c r="C240" s="85" t="s">
        <v>640</v>
      </c>
      <c r="D240" s="85" t="s">
        <v>641</v>
      </c>
      <c r="E240" s="85"/>
      <c r="F240" s="85" t="s">
        <v>470</v>
      </c>
      <c r="G240" s="85" t="s">
        <v>642</v>
      </c>
    </row>
    <row r="241" spans="1:7" x14ac:dyDescent="0.25">
      <c r="A241" s="227" t="s">
        <v>1822</v>
      </c>
      <c r="B241" s="227" t="s">
        <v>673</v>
      </c>
      <c r="C241" s="339" t="s">
        <v>82</v>
      </c>
      <c r="D241" s="227"/>
      <c r="E241" s="227"/>
      <c r="F241" s="245"/>
      <c r="G241" s="245"/>
    </row>
    <row r="242" spans="1:7" x14ac:dyDescent="0.25">
      <c r="A242" s="227"/>
      <c r="B242" s="227"/>
      <c r="C242" s="227"/>
      <c r="D242" s="227"/>
      <c r="E242" s="227"/>
      <c r="F242" s="245"/>
      <c r="G242" s="245"/>
    </row>
    <row r="243" spans="1:7" x14ac:dyDescent="0.25">
      <c r="A243" s="227"/>
      <c r="B243" s="234" t="s">
        <v>674</v>
      </c>
      <c r="C243" s="227"/>
      <c r="D243" s="227"/>
      <c r="E243" s="227"/>
      <c r="F243" s="245"/>
      <c r="G243" s="245"/>
    </row>
    <row r="244" spans="1:7" x14ac:dyDescent="0.25">
      <c r="A244" s="227" t="s">
        <v>1823</v>
      </c>
      <c r="B244" s="227" t="s">
        <v>676</v>
      </c>
      <c r="C244" s="333" t="s">
        <v>82</v>
      </c>
      <c r="D244" s="340" t="s">
        <v>82</v>
      </c>
      <c r="E244" s="227"/>
      <c r="F244" s="243" t="str">
        <f>IF($C$252=0,"",IF(C244="[for completion]","",IF(C244="","",C244/$C$252)))</f>
        <v/>
      </c>
      <c r="G244" s="243" t="str">
        <f>IF($D$252=0,"",IF(D244="[for completion]","",IF(D244="","",D244/$D$252)))</f>
        <v/>
      </c>
    </row>
    <row r="245" spans="1:7" x14ac:dyDescent="0.25">
      <c r="A245" s="227" t="s">
        <v>1824</v>
      </c>
      <c r="B245" s="227" t="s">
        <v>678</v>
      </c>
      <c r="C245" s="333" t="s">
        <v>82</v>
      </c>
      <c r="D245" s="340" t="s">
        <v>82</v>
      </c>
      <c r="E245" s="227"/>
      <c r="F245" s="243" t="str">
        <f t="shared" ref="F245:F251" si="3">IF($C$252=0,"",IF(C245="[for completion]","",IF(C245="","",C245/$C$252)))</f>
        <v/>
      </c>
      <c r="G245" s="243" t="str">
        <f t="shared" ref="G245:G251" si="4">IF($D$252=0,"",IF(D245="[for completion]","",IF(D245="","",D245/$D$252)))</f>
        <v/>
      </c>
    </row>
    <row r="246" spans="1:7" x14ac:dyDescent="0.25">
      <c r="A246" s="227" t="s">
        <v>1825</v>
      </c>
      <c r="B246" s="227" t="s">
        <v>680</v>
      </c>
      <c r="C246" s="333" t="s">
        <v>82</v>
      </c>
      <c r="D246" s="340" t="s">
        <v>82</v>
      </c>
      <c r="E246" s="227"/>
      <c r="F246" s="243" t="str">
        <f t="shared" si="3"/>
        <v/>
      </c>
      <c r="G246" s="243" t="str">
        <f t="shared" si="4"/>
        <v/>
      </c>
    </row>
    <row r="247" spans="1:7" x14ac:dyDescent="0.25">
      <c r="A247" s="227" t="s">
        <v>1826</v>
      </c>
      <c r="B247" s="227" t="s">
        <v>682</v>
      </c>
      <c r="C247" s="333" t="s">
        <v>82</v>
      </c>
      <c r="D247" s="340" t="s">
        <v>82</v>
      </c>
      <c r="E247" s="227"/>
      <c r="F247" s="243" t="str">
        <f t="shared" si="3"/>
        <v/>
      </c>
      <c r="G247" s="243" t="str">
        <f t="shared" si="4"/>
        <v/>
      </c>
    </row>
    <row r="248" spans="1:7" x14ac:dyDescent="0.25">
      <c r="A248" s="227" t="s">
        <v>1827</v>
      </c>
      <c r="B248" s="227" t="s">
        <v>684</v>
      </c>
      <c r="C248" s="333" t="s">
        <v>82</v>
      </c>
      <c r="D248" s="340" t="s">
        <v>82</v>
      </c>
      <c r="E248" s="227"/>
      <c r="F248" s="243" t="str">
        <f>IF($C$252=0,"",IF(C248="[for completion]","",IF(C248="","",C248/$C$252)))</f>
        <v/>
      </c>
      <c r="G248" s="243" t="str">
        <f t="shared" si="4"/>
        <v/>
      </c>
    </row>
    <row r="249" spans="1:7" x14ac:dyDescent="0.25">
      <c r="A249" s="227" t="s">
        <v>1828</v>
      </c>
      <c r="B249" s="227" t="s">
        <v>686</v>
      </c>
      <c r="C249" s="333" t="s">
        <v>82</v>
      </c>
      <c r="D249" s="340" t="s">
        <v>82</v>
      </c>
      <c r="E249" s="227"/>
      <c r="F249" s="243" t="str">
        <f t="shared" si="3"/>
        <v/>
      </c>
      <c r="G249" s="243" t="str">
        <f t="shared" si="4"/>
        <v/>
      </c>
    </row>
    <row r="250" spans="1:7" x14ac:dyDescent="0.25">
      <c r="A250" s="227" t="s">
        <v>1829</v>
      </c>
      <c r="B250" s="227" t="s">
        <v>688</v>
      </c>
      <c r="C250" s="333" t="s">
        <v>82</v>
      </c>
      <c r="D250" s="340" t="s">
        <v>82</v>
      </c>
      <c r="E250" s="227"/>
      <c r="F250" s="243" t="str">
        <f t="shared" si="3"/>
        <v/>
      </c>
      <c r="G250" s="243" t="str">
        <f t="shared" si="4"/>
        <v/>
      </c>
    </row>
    <row r="251" spans="1:7" x14ac:dyDescent="0.25">
      <c r="A251" s="227" t="s">
        <v>1830</v>
      </c>
      <c r="B251" s="227" t="s">
        <v>690</v>
      </c>
      <c r="C251" s="333" t="s">
        <v>82</v>
      </c>
      <c r="D251" s="340" t="s">
        <v>82</v>
      </c>
      <c r="E251" s="227"/>
      <c r="F251" s="243" t="str">
        <f t="shared" si="3"/>
        <v/>
      </c>
      <c r="G251" s="243" t="str">
        <f t="shared" si="4"/>
        <v/>
      </c>
    </row>
    <row r="252" spans="1:7" x14ac:dyDescent="0.25">
      <c r="A252" s="227" t="s">
        <v>1831</v>
      </c>
      <c r="B252" s="239" t="s">
        <v>144</v>
      </c>
      <c r="C252" s="244">
        <f>SUM(C244:C251)</f>
        <v>0</v>
      </c>
      <c r="D252" s="246">
        <f>SUM(D244:D251)</f>
        <v>0</v>
      </c>
      <c r="E252" s="227"/>
      <c r="F252" s="248">
        <f>SUM(F241:F251)</f>
        <v>0</v>
      </c>
      <c r="G252" s="248">
        <f>SUM(G241:G251)</f>
        <v>0</v>
      </c>
    </row>
    <row r="253" spans="1:7" x14ac:dyDescent="0.25">
      <c r="A253" s="227" t="s">
        <v>1832</v>
      </c>
      <c r="B253" s="231" t="s">
        <v>693</v>
      </c>
      <c r="C253" s="333"/>
      <c r="D253" s="340"/>
      <c r="E253" s="227"/>
      <c r="F253" s="243" t="s">
        <v>1635</v>
      </c>
      <c r="G253" s="243" t="s">
        <v>1635</v>
      </c>
    </row>
    <row r="254" spans="1:7" x14ac:dyDescent="0.25">
      <c r="A254" s="227" t="s">
        <v>1833</v>
      </c>
      <c r="B254" s="231" t="s">
        <v>695</v>
      </c>
      <c r="C254" s="333"/>
      <c r="D254" s="340"/>
      <c r="E254" s="227"/>
      <c r="F254" s="243" t="s">
        <v>1635</v>
      </c>
      <c r="G254" s="243" t="s">
        <v>1635</v>
      </c>
    </row>
    <row r="255" spans="1:7" x14ac:dyDescent="0.25">
      <c r="A255" s="227" t="s">
        <v>1834</v>
      </c>
      <c r="B255" s="231" t="s">
        <v>697</v>
      </c>
      <c r="C255" s="333"/>
      <c r="D255" s="340"/>
      <c r="E255" s="227"/>
      <c r="F255" s="243" t="s">
        <v>1635</v>
      </c>
      <c r="G255" s="243" t="s">
        <v>1635</v>
      </c>
    </row>
    <row r="256" spans="1:7" x14ac:dyDescent="0.25">
      <c r="A256" s="227" t="s">
        <v>1835</v>
      </c>
      <c r="B256" s="231" t="s">
        <v>699</v>
      </c>
      <c r="C256" s="333"/>
      <c r="D256" s="340"/>
      <c r="E256" s="227"/>
      <c r="F256" s="243" t="s">
        <v>1635</v>
      </c>
      <c r="G256" s="243" t="s">
        <v>1635</v>
      </c>
    </row>
    <row r="257" spans="1:7" x14ac:dyDescent="0.25">
      <c r="A257" s="227" t="s">
        <v>1836</v>
      </c>
      <c r="B257" s="231" t="s">
        <v>701</v>
      </c>
      <c r="C257" s="333"/>
      <c r="D257" s="340"/>
      <c r="E257" s="227"/>
      <c r="F257" s="243" t="s">
        <v>1635</v>
      </c>
      <c r="G257" s="243" t="s">
        <v>1635</v>
      </c>
    </row>
    <row r="258" spans="1:7" x14ac:dyDescent="0.25">
      <c r="A258" s="227" t="s">
        <v>1837</v>
      </c>
      <c r="B258" s="231" t="s">
        <v>703</v>
      </c>
      <c r="C258" s="333"/>
      <c r="D258" s="340"/>
      <c r="E258" s="227"/>
      <c r="F258" s="243" t="s">
        <v>1635</v>
      </c>
      <c r="G258" s="243" t="s">
        <v>1635</v>
      </c>
    </row>
    <row r="259" spans="1:7" x14ac:dyDescent="0.25">
      <c r="A259" s="227" t="s">
        <v>1838</v>
      </c>
      <c r="B259" s="231"/>
      <c r="C259" s="227"/>
      <c r="D259" s="227"/>
      <c r="E259" s="227"/>
      <c r="F259" s="243"/>
      <c r="G259" s="243"/>
    </row>
    <row r="260" spans="1:7" x14ac:dyDescent="0.25">
      <c r="A260" s="227" t="s">
        <v>1839</v>
      </c>
      <c r="B260" s="231"/>
      <c r="C260" s="227"/>
      <c r="D260" s="227"/>
      <c r="E260" s="227"/>
      <c r="F260" s="243"/>
      <c r="G260" s="243"/>
    </row>
    <row r="261" spans="1:7" x14ac:dyDescent="0.25">
      <c r="A261" s="227" t="s">
        <v>1840</v>
      </c>
      <c r="B261" s="231"/>
      <c r="C261" s="227"/>
      <c r="D261" s="227"/>
      <c r="E261" s="227"/>
      <c r="F261" s="243"/>
      <c r="G261" s="243"/>
    </row>
    <row r="262" spans="1:7" x14ac:dyDescent="0.25">
      <c r="A262" s="85"/>
      <c r="B262" s="85" t="s">
        <v>707</v>
      </c>
      <c r="C262" s="85" t="s">
        <v>640</v>
      </c>
      <c r="D262" s="85" t="s">
        <v>641</v>
      </c>
      <c r="E262" s="85"/>
      <c r="F262" s="85" t="s">
        <v>470</v>
      </c>
      <c r="G262" s="85" t="s">
        <v>642</v>
      </c>
    </row>
    <row r="263" spans="1:7" x14ac:dyDescent="0.25">
      <c r="A263" s="227" t="s">
        <v>1841</v>
      </c>
      <c r="B263" s="227" t="s">
        <v>673</v>
      </c>
      <c r="C263" s="339" t="s">
        <v>116</v>
      </c>
      <c r="D263" s="227"/>
      <c r="E263" s="227"/>
      <c r="F263" s="245"/>
      <c r="G263" s="245"/>
    </row>
    <row r="264" spans="1:7" x14ac:dyDescent="0.25">
      <c r="A264" s="227"/>
      <c r="B264" s="227"/>
      <c r="C264" s="227"/>
      <c r="D264" s="227"/>
      <c r="E264" s="227"/>
      <c r="F264" s="245"/>
      <c r="G264" s="245"/>
    </row>
    <row r="265" spans="1:7" x14ac:dyDescent="0.25">
      <c r="A265" s="227"/>
      <c r="B265" s="234" t="s">
        <v>674</v>
      </c>
      <c r="C265" s="227"/>
      <c r="D265" s="227"/>
      <c r="E265" s="227"/>
      <c r="F265" s="245"/>
      <c r="G265" s="245"/>
    </row>
    <row r="266" spans="1:7" x14ac:dyDescent="0.25">
      <c r="A266" s="227" t="s">
        <v>1842</v>
      </c>
      <c r="B266" s="227" t="s">
        <v>676</v>
      </c>
      <c r="C266" s="333" t="s">
        <v>116</v>
      </c>
      <c r="D266" s="340" t="s">
        <v>116</v>
      </c>
      <c r="E266" s="227"/>
      <c r="F266" s="243" t="str">
        <f>IF($C$274=0,"",IF(C266="[for completion]","",IF(C266="","",C266/$C$274)))</f>
        <v/>
      </c>
      <c r="G266" s="243" t="str">
        <f>IF($D$274=0,"",IF(D266="[for completion]","",IF(D266="","",D266/$D$274)))</f>
        <v/>
      </c>
    </row>
    <row r="267" spans="1:7" x14ac:dyDescent="0.25">
      <c r="A267" s="227" t="s">
        <v>1843</v>
      </c>
      <c r="B267" s="227" t="s">
        <v>678</v>
      </c>
      <c r="C267" s="333" t="s">
        <v>116</v>
      </c>
      <c r="D267" s="340" t="s">
        <v>116</v>
      </c>
      <c r="E267" s="227"/>
      <c r="F267" s="243" t="str">
        <f t="shared" ref="F267:F273" si="5">IF($C$274=0,"",IF(C267="[for completion]","",IF(C267="","",C267/$C$274)))</f>
        <v/>
      </c>
      <c r="G267" s="243" t="str">
        <f t="shared" ref="G267:G273" si="6">IF($D$274=0,"",IF(D267="[for completion]","",IF(D267="","",D267/$D$274)))</f>
        <v/>
      </c>
    </row>
    <row r="268" spans="1:7" x14ac:dyDescent="0.25">
      <c r="A268" s="227" t="s">
        <v>1844</v>
      </c>
      <c r="B268" s="227" t="s">
        <v>680</v>
      </c>
      <c r="C268" s="333" t="s">
        <v>116</v>
      </c>
      <c r="D268" s="340" t="s">
        <v>116</v>
      </c>
      <c r="E268" s="227"/>
      <c r="F268" s="243" t="str">
        <f t="shared" si="5"/>
        <v/>
      </c>
      <c r="G268" s="243" t="str">
        <f t="shared" si="6"/>
        <v/>
      </c>
    </row>
    <row r="269" spans="1:7" x14ac:dyDescent="0.25">
      <c r="A269" s="227" t="s">
        <v>1845</v>
      </c>
      <c r="B269" s="227" t="s">
        <v>682</v>
      </c>
      <c r="C269" s="333" t="s">
        <v>116</v>
      </c>
      <c r="D269" s="340" t="s">
        <v>116</v>
      </c>
      <c r="E269" s="227"/>
      <c r="F269" s="243" t="str">
        <f t="shared" si="5"/>
        <v/>
      </c>
      <c r="G269" s="243" t="str">
        <f t="shared" si="6"/>
        <v/>
      </c>
    </row>
    <row r="270" spans="1:7" x14ac:dyDescent="0.25">
      <c r="A270" s="227" t="s">
        <v>1846</v>
      </c>
      <c r="B270" s="227" t="s">
        <v>684</v>
      </c>
      <c r="C270" s="333" t="s">
        <v>116</v>
      </c>
      <c r="D270" s="340" t="s">
        <v>116</v>
      </c>
      <c r="E270" s="227"/>
      <c r="F270" s="243" t="str">
        <f t="shared" si="5"/>
        <v/>
      </c>
      <c r="G270" s="243" t="str">
        <f t="shared" si="6"/>
        <v/>
      </c>
    </row>
    <row r="271" spans="1:7" x14ac:dyDescent="0.25">
      <c r="A271" s="227" t="s">
        <v>1847</v>
      </c>
      <c r="B271" s="227" t="s">
        <v>686</v>
      </c>
      <c r="C271" s="333" t="s">
        <v>116</v>
      </c>
      <c r="D271" s="340" t="s">
        <v>116</v>
      </c>
      <c r="E271" s="227"/>
      <c r="F271" s="243" t="str">
        <f t="shared" si="5"/>
        <v/>
      </c>
      <c r="G271" s="243" t="str">
        <f t="shared" si="6"/>
        <v/>
      </c>
    </row>
    <row r="272" spans="1:7" x14ac:dyDescent="0.25">
      <c r="A272" s="227" t="s">
        <v>1848</v>
      </c>
      <c r="B272" s="227" t="s">
        <v>688</v>
      </c>
      <c r="C272" s="333" t="s">
        <v>116</v>
      </c>
      <c r="D272" s="340" t="s">
        <v>116</v>
      </c>
      <c r="E272" s="227"/>
      <c r="F272" s="243" t="str">
        <f t="shared" si="5"/>
        <v/>
      </c>
      <c r="G272" s="243" t="str">
        <f t="shared" si="6"/>
        <v/>
      </c>
    </row>
    <row r="273" spans="1:7" x14ac:dyDescent="0.25">
      <c r="A273" s="227" t="s">
        <v>1849</v>
      </c>
      <c r="B273" s="227" t="s">
        <v>690</v>
      </c>
      <c r="C273" s="333" t="s">
        <v>116</v>
      </c>
      <c r="D273" s="340" t="s">
        <v>116</v>
      </c>
      <c r="E273" s="227"/>
      <c r="F273" s="243" t="str">
        <f t="shared" si="5"/>
        <v/>
      </c>
      <c r="G273" s="243" t="str">
        <f t="shared" si="6"/>
        <v/>
      </c>
    </row>
    <row r="274" spans="1:7" x14ac:dyDescent="0.25">
      <c r="A274" s="227" t="s">
        <v>1850</v>
      </c>
      <c r="B274" s="239" t="s">
        <v>144</v>
      </c>
      <c r="C274" s="244">
        <f>SUM(C266:C273)</f>
        <v>0</v>
      </c>
      <c r="D274" s="246">
        <f>SUM(D266:D273)</f>
        <v>0</v>
      </c>
      <c r="E274" s="227"/>
      <c r="F274" s="248">
        <f>SUM(F266:F273)</f>
        <v>0</v>
      </c>
      <c r="G274" s="248">
        <f>SUM(G266:G273)</f>
        <v>0</v>
      </c>
    </row>
    <row r="275" spans="1:7" x14ac:dyDescent="0.25">
      <c r="A275" s="227" t="s">
        <v>1851</v>
      </c>
      <c r="B275" s="231" t="s">
        <v>693</v>
      </c>
      <c r="C275" s="333"/>
      <c r="D275" s="340"/>
      <c r="E275" s="227"/>
      <c r="F275" s="243" t="s">
        <v>1635</v>
      </c>
      <c r="G275" s="243" t="s">
        <v>1635</v>
      </c>
    </row>
    <row r="276" spans="1:7" x14ac:dyDescent="0.25">
      <c r="A276" s="227" t="s">
        <v>1852</v>
      </c>
      <c r="B276" s="231" t="s">
        <v>695</v>
      </c>
      <c r="C276" s="333"/>
      <c r="D276" s="340"/>
      <c r="E276" s="227"/>
      <c r="F276" s="243" t="s">
        <v>1635</v>
      </c>
      <c r="G276" s="243" t="s">
        <v>1635</v>
      </c>
    </row>
    <row r="277" spans="1:7" x14ac:dyDescent="0.25">
      <c r="A277" s="227" t="s">
        <v>1853</v>
      </c>
      <c r="B277" s="231" t="s">
        <v>697</v>
      </c>
      <c r="C277" s="333"/>
      <c r="D277" s="340"/>
      <c r="E277" s="227"/>
      <c r="F277" s="243" t="s">
        <v>1635</v>
      </c>
      <c r="G277" s="243" t="s">
        <v>1635</v>
      </c>
    </row>
    <row r="278" spans="1:7" x14ac:dyDescent="0.25">
      <c r="A278" s="227" t="s">
        <v>1854</v>
      </c>
      <c r="B278" s="231" t="s">
        <v>699</v>
      </c>
      <c r="C278" s="333"/>
      <c r="D278" s="340"/>
      <c r="E278" s="227"/>
      <c r="F278" s="243" t="s">
        <v>1635</v>
      </c>
      <c r="G278" s="243" t="s">
        <v>1635</v>
      </c>
    </row>
    <row r="279" spans="1:7" x14ac:dyDescent="0.25">
      <c r="A279" s="227" t="s">
        <v>1855</v>
      </c>
      <c r="B279" s="231" t="s">
        <v>701</v>
      </c>
      <c r="C279" s="333"/>
      <c r="D279" s="340"/>
      <c r="E279" s="227"/>
      <c r="F279" s="243" t="s">
        <v>1635</v>
      </c>
      <c r="G279" s="243" t="s">
        <v>1635</v>
      </c>
    </row>
    <row r="280" spans="1:7" x14ac:dyDescent="0.25">
      <c r="A280" s="227" t="s">
        <v>1856</v>
      </c>
      <c r="B280" s="231" t="s">
        <v>703</v>
      </c>
      <c r="C280" s="333"/>
      <c r="D280" s="340"/>
      <c r="E280" s="227"/>
      <c r="F280" s="243" t="s">
        <v>1635</v>
      </c>
      <c r="G280" s="243" t="s">
        <v>1635</v>
      </c>
    </row>
    <row r="281" spans="1:7" x14ac:dyDescent="0.25">
      <c r="A281" s="227" t="s">
        <v>1857</v>
      </c>
      <c r="B281" s="231"/>
      <c r="C281" s="227"/>
      <c r="D281" s="227"/>
      <c r="E281" s="227"/>
      <c r="F281" s="228"/>
      <c r="G281" s="228"/>
    </row>
    <row r="282" spans="1:7" x14ac:dyDescent="0.25">
      <c r="A282" s="227" t="s">
        <v>1858</v>
      </c>
      <c r="B282" s="231"/>
      <c r="C282" s="227"/>
      <c r="D282" s="227"/>
      <c r="E282" s="227"/>
      <c r="F282" s="228"/>
      <c r="G282" s="228"/>
    </row>
    <row r="283" spans="1:7" x14ac:dyDescent="0.25">
      <c r="A283" s="227" t="s">
        <v>1859</v>
      </c>
      <c r="B283" s="231"/>
      <c r="C283" s="227"/>
      <c r="D283" s="227"/>
      <c r="E283" s="227"/>
      <c r="F283" s="228"/>
      <c r="G283" s="228"/>
    </row>
    <row r="284" spans="1:7" x14ac:dyDescent="0.25">
      <c r="A284" s="85"/>
      <c r="B284" s="85" t="s">
        <v>727</v>
      </c>
      <c r="C284" s="85" t="s">
        <v>470</v>
      </c>
      <c r="D284" s="85"/>
      <c r="E284" s="85"/>
      <c r="F284" s="85"/>
      <c r="G284" s="85"/>
    </row>
    <row r="285" spans="1:7" x14ac:dyDescent="0.25">
      <c r="A285" s="227" t="s">
        <v>1860</v>
      </c>
      <c r="B285" s="227" t="s">
        <v>729</v>
      </c>
      <c r="C285" s="339" t="s">
        <v>82</v>
      </c>
      <c r="D285" s="227"/>
      <c r="E285" s="230"/>
      <c r="F285" s="230"/>
      <c r="G285" s="230"/>
    </row>
    <row r="286" spans="1:7" x14ac:dyDescent="0.25">
      <c r="A286" s="227" t="s">
        <v>1861</v>
      </c>
      <c r="B286" s="227" t="s">
        <v>731</v>
      </c>
      <c r="C286" s="339" t="s">
        <v>82</v>
      </c>
      <c r="D286" s="227"/>
      <c r="E286" s="230"/>
      <c r="F286" s="230"/>
      <c r="G286" s="225"/>
    </row>
    <row r="287" spans="1:7" x14ac:dyDescent="0.25">
      <c r="A287" s="227" t="s">
        <v>1862</v>
      </c>
      <c r="B287" s="263" t="s">
        <v>733</v>
      </c>
      <c r="C287" s="339" t="s">
        <v>82</v>
      </c>
      <c r="D287" s="227"/>
      <c r="E287" s="230"/>
      <c r="F287" s="230"/>
      <c r="G287" s="225"/>
    </row>
    <row r="288" spans="1:7" s="257" customFormat="1" x14ac:dyDescent="0.25">
      <c r="A288" s="263" t="s">
        <v>1863</v>
      </c>
      <c r="B288" s="263" t="s">
        <v>2196</v>
      </c>
      <c r="C288" s="339" t="s">
        <v>82</v>
      </c>
      <c r="D288" s="263"/>
      <c r="E288" s="230"/>
      <c r="F288" s="230"/>
      <c r="G288" s="261"/>
    </row>
    <row r="289" spans="1:7" x14ac:dyDescent="0.25">
      <c r="A289" s="263" t="s">
        <v>1864</v>
      </c>
      <c r="B289" s="234" t="s">
        <v>1367</v>
      </c>
      <c r="C289" s="339" t="s">
        <v>82</v>
      </c>
      <c r="D289" s="236"/>
      <c r="E289" s="236"/>
      <c r="F289" s="237"/>
      <c r="G289" s="237"/>
    </row>
    <row r="290" spans="1:7" x14ac:dyDescent="0.25">
      <c r="A290" s="263" t="s">
        <v>2197</v>
      </c>
      <c r="B290" s="227" t="s">
        <v>142</v>
      </c>
      <c r="C290" s="339" t="s">
        <v>82</v>
      </c>
      <c r="D290" s="227"/>
      <c r="E290" s="230"/>
      <c r="F290" s="230"/>
      <c r="G290" s="225"/>
    </row>
    <row r="291" spans="1:7" x14ac:dyDescent="0.25">
      <c r="A291" s="227" t="s">
        <v>1865</v>
      </c>
      <c r="B291" s="231" t="s">
        <v>737</v>
      </c>
      <c r="C291" s="341"/>
      <c r="D291" s="227"/>
      <c r="E291" s="230"/>
      <c r="F291" s="230"/>
      <c r="G291" s="225"/>
    </row>
    <row r="292" spans="1:7" x14ac:dyDescent="0.25">
      <c r="A292" s="263" t="s">
        <v>1866</v>
      </c>
      <c r="B292" s="231" t="s">
        <v>739</v>
      </c>
      <c r="C292" s="339"/>
      <c r="D292" s="227"/>
      <c r="E292" s="230"/>
      <c r="F292" s="230"/>
      <c r="G292" s="225"/>
    </row>
    <row r="293" spans="1:7" x14ac:dyDescent="0.25">
      <c r="A293" s="263" t="s">
        <v>1867</v>
      </c>
      <c r="B293" s="231" t="s">
        <v>741</v>
      </c>
      <c r="C293" s="339"/>
      <c r="D293" s="227"/>
      <c r="E293" s="230"/>
      <c r="F293" s="230"/>
      <c r="G293" s="225"/>
    </row>
    <row r="294" spans="1:7" x14ac:dyDescent="0.25">
      <c r="A294" s="263" t="s">
        <v>1868</v>
      </c>
      <c r="B294" s="231" t="s">
        <v>743</v>
      </c>
      <c r="C294" s="339"/>
      <c r="D294" s="227"/>
      <c r="E294" s="230"/>
      <c r="F294" s="230"/>
      <c r="G294" s="225"/>
    </row>
    <row r="295" spans="1:7" x14ac:dyDescent="0.25">
      <c r="A295" s="263" t="s">
        <v>1869</v>
      </c>
      <c r="B295" s="335" t="s">
        <v>146</v>
      </c>
      <c r="C295" s="339"/>
      <c r="D295" s="227"/>
      <c r="E295" s="230"/>
      <c r="F295" s="230"/>
      <c r="G295" s="225"/>
    </row>
    <row r="296" spans="1:7" x14ac:dyDescent="0.25">
      <c r="A296" s="263" t="s">
        <v>1870</v>
      </c>
      <c r="B296" s="335" t="s">
        <v>146</v>
      </c>
      <c r="C296" s="339"/>
      <c r="D296" s="227"/>
      <c r="E296" s="230"/>
      <c r="F296" s="230"/>
      <c r="G296" s="225"/>
    </row>
    <row r="297" spans="1:7" x14ac:dyDescent="0.25">
      <c r="A297" s="263" t="s">
        <v>1871</v>
      </c>
      <c r="B297" s="335" t="s">
        <v>146</v>
      </c>
      <c r="C297" s="339"/>
      <c r="D297" s="227"/>
      <c r="E297" s="230"/>
      <c r="F297" s="230"/>
      <c r="G297" s="225"/>
    </row>
    <row r="298" spans="1:7" x14ac:dyDescent="0.25">
      <c r="A298" s="263" t="s">
        <v>1872</v>
      </c>
      <c r="B298" s="335" t="s">
        <v>146</v>
      </c>
      <c r="C298" s="339"/>
      <c r="D298" s="227"/>
      <c r="E298" s="230"/>
      <c r="F298" s="230"/>
      <c r="G298" s="225"/>
    </row>
    <row r="299" spans="1:7" x14ac:dyDescent="0.25">
      <c r="A299" s="263" t="s">
        <v>1873</v>
      </c>
      <c r="B299" s="335" t="s">
        <v>146</v>
      </c>
      <c r="C299" s="339"/>
      <c r="D299" s="227"/>
      <c r="E299" s="230"/>
      <c r="F299" s="230"/>
      <c r="G299" s="225"/>
    </row>
    <row r="300" spans="1:7" x14ac:dyDescent="0.25">
      <c r="A300" s="263" t="s">
        <v>1874</v>
      </c>
      <c r="B300" s="335" t="s">
        <v>146</v>
      </c>
      <c r="C300" s="339"/>
      <c r="D300" s="227"/>
      <c r="E300" s="230"/>
      <c r="F300" s="230"/>
      <c r="G300" s="225"/>
    </row>
    <row r="301" spans="1:7" x14ac:dyDescent="0.25">
      <c r="A301" s="85"/>
      <c r="B301" s="85" t="s">
        <v>749</v>
      </c>
      <c r="C301" s="85" t="s">
        <v>470</v>
      </c>
      <c r="D301" s="85"/>
      <c r="E301" s="85"/>
      <c r="F301" s="85"/>
      <c r="G301" s="85"/>
    </row>
    <row r="302" spans="1:7" x14ac:dyDescent="0.25">
      <c r="A302" s="227" t="s">
        <v>1875</v>
      </c>
      <c r="B302" s="227" t="s">
        <v>1368</v>
      </c>
      <c r="C302" s="339" t="s">
        <v>82</v>
      </c>
      <c r="D302" s="227"/>
      <c r="E302" s="225"/>
      <c r="F302" s="225"/>
      <c r="G302" s="225"/>
    </row>
    <row r="303" spans="1:7" x14ac:dyDescent="0.25">
      <c r="A303" s="227" t="s">
        <v>1876</v>
      </c>
      <c r="B303" s="227" t="s">
        <v>751</v>
      </c>
      <c r="C303" s="339" t="s">
        <v>82</v>
      </c>
      <c r="D303" s="227"/>
      <c r="E303" s="225"/>
      <c r="F303" s="225"/>
      <c r="G303" s="225"/>
    </row>
    <row r="304" spans="1:7" x14ac:dyDescent="0.25">
      <c r="A304" s="227" t="s">
        <v>1877</v>
      </c>
      <c r="B304" s="227" t="s">
        <v>142</v>
      </c>
      <c r="C304" s="339" t="s">
        <v>82</v>
      </c>
      <c r="D304" s="227"/>
      <c r="E304" s="225"/>
      <c r="F304" s="225"/>
      <c r="G304" s="225"/>
    </row>
    <row r="305" spans="1:7" x14ac:dyDescent="0.25">
      <c r="A305" s="227" t="s">
        <v>1878</v>
      </c>
      <c r="B305" s="227"/>
      <c r="C305" s="241"/>
      <c r="D305" s="227"/>
      <c r="E305" s="225"/>
      <c r="F305" s="225"/>
      <c r="G305" s="225"/>
    </row>
    <row r="306" spans="1:7" x14ac:dyDescent="0.25">
      <c r="A306" s="227" t="s">
        <v>1879</v>
      </c>
      <c r="B306" s="227"/>
      <c r="C306" s="241"/>
      <c r="D306" s="227"/>
      <c r="E306" s="225"/>
      <c r="F306" s="225"/>
      <c r="G306" s="225"/>
    </row>
    <row r="307" spans="1:7" x14ac:dyDescent="0.25">
      <c r="A307" s="227" t="s">
        <v>1880</v>
      </c>
      <c r="B307" s="227"/>
      <c r="C307" s="241"/>
      <c r="D307" s="227"/>
      <c r="E307" s="225"/>
      <c r="F307" s="225"/>
      <c r="G307" s="225"/>
    </row>
    <row r="308" spans="1:7" x14ac:dyDescent="0.25">
      <c r="A308" s="85"/>
      <c r="B308" s="85" t="s">
        <v>2119</v>
      </c>
      <c r="C308" s="85" t="s">
        <v>111</v>
      </c>
      <c r="D308" s="85" t="s">
        <v>1622</v>
      </c>
      <c r="E308" s="85"/>
      <c r="F308" s="85" t="s">
        <v>470</v>
      </c>
      <c r="G308" s="85" t="s">
        <v>1881</v>
      </c>
    </row>
    <row r="309" spans="1:7" x14ac:dyDescent="0.25">
      <c r="A309" s="218" t="s">
        <v>1882</v>
      </c>
      <c r="B309" s="332" t="s">
        <v>563</v>
      </c>
      <c r="C309" s="333" t="s">
        <v>82</v>
      </c>
      <c r="D309" s="340" t="s">
        <v>82</v>
      </c>
      <c r="E309" s="222"/>
      <c r="F309" s="243" t="str">
        <f>IF($C$327=0,"",IF(C309="[for completion]","",IF(C309="","",C309/$C$327)))</f>
        <v/>
      </c>
      <c r="G309" s="243" t="str">
        <f>IF($D$327=0,"",IF(D309="[for completion]","",IF(D309="","",D309/$D$327)))</f>
        <v/>
      </c>
    </row>
    <row r="310" spans="1:7" x14ac:dyDescent="0.25">
      <c r="A310" s="218" t="s">
        <v>1883</v>
      </c>
      <c r="B310" s="332" t="s">
        <v>563</v>
      </c>
      <c r="C310" s="333" t="s">
        <v>82</v>
      </c>
      <c r="D310" s="340" t="s">
        <v>82</v>
      </c>
      <c r="E310" s="222"/>
      <c r="F310" s="243" t="str">
        <f t="shared" ref="F310:F326" si="7">IF($C$327=0,"",IF(C310="[for completion]","",IF(C310="","",C310/$C$327)))</f>
        <v/>
      </c>
      <c r="G310" s="243" t="str">
        <f t="shared" ref="G310:G326" si="8">IF($D$327=0,"",IF(D310="[for completion]","",IF(D310="","",D310/$D$327)))</f>
        <v/>
      </c>
    </row>
    <row r="311" spans="1:7" x14ac:dyDescent="0.25">
      <c r="A311" s="218" t="s">
        <v>1884</v>
      </c>
      <c r="B311" s="332" t="s">
        <v>563</v>
      </c>
      <c r="C311" s="333" t="s">
        <v>82</v>
      </c>
      <c r="D311" s="340" t="s">
        <v>82</v>
      </c>
      <c r="E311" s="222"/>
      <c r="F311" s="243" t="str">
        <f t="shared" si="7"/>
        <v/>
      </c>
      <c r="G311" s="243" t="str">
        <f t="shared" si="8"/>
        <v/>
      </c>
    </row>
    <row r="312" spans="1:7" x14ac:dyDescent="0.25">
      <c r="A312" s="218" t="s">
        <v>1885</v>
      </c>
      <c r="B312" s="332" t="s">
        <v>563</v>
      </c>
      <c r="C312" s="333" t="s">
        <v>82</v>
      </c>
      <c r="D312" s="340" t="s">
        <v>82</v>
      </c>
      <c r="E312" s="222"/>
      <c r="F312" s="243" t="str">
        <f t="shared" si="7"/>
        <v/>
      </c>
      <c r="G312" s="243" t="str">
        <f t="shared" si="8"/>
        <v/>
      </c>
    </row>
    <row r="313" spans="1:7" x14ac:dyDescent="0.25">
      <c r="A313" s="218" t="s">
        <v>1886</v>
      </c>
      <c r="B313" s="332" t="s">
        <v>563</v>
      </c>
      <c r="C313" s="333" t="s">
        <v>82</v>
      </c>
      <c r="D313" s="340" t="s">
        <v>82</v>
      </c>
      <c r="E313" s="222"/>
      <c r="F313" s="243" t="str">
        <f t="shared" si="7"/>
        <v/>
      </c>
      <c r="G313" s="243" t="str">
        <f t="shared" si="8"/>
        <v/>
      </c>
    </row>
    <row r="314" spans="1:7" x14ac:dyDescent="0.25">
      <c r="A314" s="218" t="s">
        <v>1887</v>
      </c>
      <c r="B314" s="332" t="s">
        <v>563</v>
      </c>
      <c r="C314" s="333" t="s">
        <v>82</v>
      </c>
      <c r="D314" s="340" t="s">
        <v>82</v>
      </c>
      <c r="E314" s="222"/>
      <c r="F314" s="243" t="str">
        <f t="shared" si="7"/>
        <v/>
      </c>
      <c r="G314" s="243" t="str">
        <f t="shared" si="8"/>
        <v/>
      </c>
    </row>
    <row r="315" spans="1:7" x14ac:dyDescent="0.25">
      <c r="A315" s="218" t="s">
        <v>1888</v>
      </c>
      <c r="B315" s="332" t="s">
        <v>563</v>
      </c>
      <c r="C315" s="333" t="s">
        <v>82</v>
      </c>
      <c r="D315" s="340" t="s">
        <v>82</v>
      </c>
      <c r="E315" s="222"/>
      <c r="F315" s="243" t="str">
        <f>IF($C$327=0,"",IF(C315="[for completion]","",IF(C315="","",C315/$C$327)))</f>
        <v/>
      </c>
      <c r="G315" s="243" t="str">
        <f t="shared" si="8"/>
        <v/>
      </c>
    </row>
    <row r="316" spans="1:7" x14ac:dyDescent="0.25">
      <c r="A316" s="218" t="s">
        <v>1889</v>
      </c>
      <c r="B316" s="332" t="s">
        <v>563</v>
      </c>
      <c r="C316" s="333" t="s">
        <v>82</v>
      </c>
      <c r="D316" s="340" t="s">
        <v>82</v>
      </c>
      <c r="E316" s="222"/>
      <c r="F316" s="243" t="str">
        <f t="shared" si="7"/>
        <v/>
      </c>
      <c r="G316" s="243" t="str">
        <f t="shared" si="8"/>
        <v/>
      </c>
    </row>
    <row r="317" spans="1:7" x14ac:dyDescent="0.25">
      <c r="A317" s="218" t="s">
        <v>1890</v>
      </c>
      <c r="B317" s="332" t="s">
        <v>563</v>
      </c>
      <c r="C317" s="333" t="s">
        <v>82</v>
      </c>
      <c r="D317" s="340" t="s">
        <v>82</v>
      </c>
      <c r="E317" s="222"/>
      <c r="F317" s="243" t="str">
        <f t="shared" si="7"/>
        <v/>
      </c>
      <c r="G317" s="243" t="str">
        <f t="shared" si="8"/>
        <v/>
      </c>
    </row>
    <row r="318" spans="1:7" x14ac:dyDescent="0.25">
      <c r="A318" s="218" t="s">
        <v>1891</v>
      </c>
      <c r="B318" s="332" t="s">
        <v>563</v>
      </c>
      <c r="C318" s="333" t="s">
        <v>82</v>
      </c>
      <c r="D318" s="340" t="s">
        <v>82</v>
      </c>
      <c r="E318" s="222"/>
      <c r="F318" s="243" t="str">
        <f t="shared" si="7"/>
        <v/>
      </c>
      <c r="G318" s="243" t="str">
        <f>IF($D$327=0,"",IF(D318="[for completion]","",IF(D318="","",D318/$D$327)))</f>
        <v/>
      </c>
    </row>
    <row r="319" spans="1:7" x14ac:dyDescent="0.25">
      <c r="A319" s="218" t="s">
        <v>1892</v>
      </c>
      <c r="B319" s="332" t="s">
        <v>563</v>
      </c>
      <c r="C319" s="333" t="s">
        <v>82</v>
      </c>
      <c r="D319" s="340" t="s">
        <v>82</v>
      </c>
      <c r="E319" s="222"/>
      <c r="F319" s="243" t="str">
        <f t="shared" si="7"/>
        <v/>
      </c>
      <c r="G319" s="243" t="str">
        <f t="shared" si="8"/>
        <v/>
      </c>
    </row>
    <row r="320" spans="1:7" x14ac:dyDescent="0.25">
      <c r="A320" s="218" t="s">
        <v>1893</v>
      </c>
      <c r="B320" s="332" t="s">
        <v>563</v>
      </c>
      <c r="C320" s="333" t="s">
        <v>82</v>
      </c>
      <c r="D320" s="340" t="s">
        <v>82</v>
      </c>
      <c r="E320" s="222"/>
      <c r="F320" s="243" t="str">
        <f t="shared" si="7"/>
        <v/>
      </c>
      <c r="G320" s="243" t="str">
        <f t="shared" si="8"/>
        <v/>
      </c>
    </row>
    <row r="321" spans="1:7" x14ac:dyDescent="0.25">
      <c r="A321" s="218" t="s">
        <v>1894</v>
      </c>
      <c r="B321" s="332" t="s">
        <v>563</v>
      </c>
      <c r="C321" s="333" t="s">
        <v>82</v>
      </c>
      <c r="D321" s="340" t="s">
        <v>82</v>
      </c>
      <c r="E321" s="222"/>
      <c r="F321" s="243" t="str">
        <f t="shared" si="7"/>
        <v/>
      </c>
      <c r="G321" s="243" t="str">
        <f t="shared" si="8"/>
        <v/>
      </c>
    </row>
    <row r="322" spans="1:7" x14ac:dyDescent="0.25">
      <c r="A322" s="218" t="s">
        <v>1895</v>
      </c>
      <c r="B322" s="332" t="s">
        <v>563</v>
      </c>
      <c r="C322" s="333" t="s">
        <v>82</v>
      </c>
      <c r="D322" s="340" t="s">
        <v>82</v>
      </c>
      <c r="E322" s="222"/>
      <c r="F322" s="243" t="str">
        <f t="shared" si="7"/>
        <v/>
      </c>
      <c r="G322" s="243" t="str">
        <f t="shared" si="8"/>
        <v/>
      </c>
    </row>
    <row r="323" spans="1:7" x14ac:dyDescent="0.25">
      <c r="A323" s="218" t="s">
        <v>1896</v>
      </c>
      <c r="B323" s="332" t="s">
        <v>563</v>
      </c>
      <c r="C323" s="333" t="s">
        <v>82</v>
      </c>
      <c r="D323" s="340" t="s">
        <v>82</v>
      </c>
      <c r="E323" s="222"/>
      <c r="F323" s="243" t="str">
        <f t="shared" si="7"/>
        <v/>
      </c>
      <c r="G323" s="243" t="str">
        <f t="shared" si="8"/>
        <v/>
      </c>
    </row>
    <row r="324" spans="1:7" x14ac:dyDescent="0.25">
      <c r="A324" s="218" t="s">
        <v>1897</v>
      </c>
      <c r="B324" s="332" t="s">
        <v>563</v>
      </c>
      <c r="C324" s="333" t="s">
        <v>82</v>
      </c>
      <c r="D324" s="340" t="s">
        <v>82</v>
      </c>
      <c r="E324" s="222"/>
      <c r="F324" s="243" t="str">
        <f t="shared" si="7"/>
        <v/>
      </c>
      <c r="G324" s="243" t="str">
        <f t="shared" si="8"/>
        <v/>
      </c>
    </row>
    <row r="325" spans="1:7" x14ac:dyDescent="0.25">
      <c r="A325" s="218" t="s">
        <v>1898</v>
      </c>
      <c r="B325" s="332" t="s">
        <v>563</v>
      </c>
      <c r="C325" s="333" t="s">
        <v>82</v>
      </c>
      <c r="D325" s="340" t="s">
        <v>82</v>
      </c>
      <c r="E325" s="222"/>
      <c r="F325" s="243" t="str">
        <f t="shared" si="7"/>
        <v/>
      </c>
      <c r="G325" s="243" t="str">
        <f t="shared" si="8"/>
        <v/>
      </c>
    </row>
    <row r="326" spans="1:7" x14ac:dyDescent="0.25">
      <c r="A326" s="218" t="s">
        <v>1899</v>
      </c>
      <c r="B326" s="234" t="s">
        <v>2016</v>
      </c>
      <c r="C326" s="333" t="s">
        <v>82</v>
      </c>
      <c r="D326" s="340" t="s">
        <v>82</v>
      </c>
      <c r="E326" s="222"/>
      <c r="F326" s="243" t="str">
        <f t="shared" si="7"/>
        <v/>
      </c>
      <c r="G326" s="243" t="str">
        <f t="shared" si="8"/>
        <v/>
      </c>
    </row>
    <row r="327" spans="1:7" x14ac:dyDescent="0.25">
      <c r="A327" s="218" t="s">
        <v>1900</v>
      </c>
      <c r="B327" s="224" t="s">
        <v>144</v>
      </c>
      <c r="C327" s="186">
        <f>SUM(C309:C326)</f>
        <v>0</v>
      </c>
      <c r="D327" s="246">
        <f>SUM(D309:D326)</f>
        <v>0</v>
      </c>
      <c r="E327" s="222"/>
      <c r="F327" s="248">
        <f>SUM(F319:F326)</f>
        <v>0</v>
      </c>
      <c r="G327" s="248">
        <f>SUM(G319:G326)</f>
        <v>0</v>
      </c>
    </row>
    <row r="328" spans="1:7" x14ac:dyDescent="0.25">
      <c r="A328" s="218" t="s">
        <v>1901</v>
      </c>
      <c r="B328" s="224"/>
      <c r="C328" s="218"/>
      <c r="D328" s="218"/>
      <c r="E328" s="222"/>
      <c r="F328" s="222"/>
      <c r="G328" s="222"/>
    </row>
    <row r="329" spans="1:7" x14ac:dyDescent="0.25">
      <c r="A329" s="218" t="s">
        <v>1902</v>
      </c>
      <c r="B329" s="224"/>
      <c r="C329" s="218"/>
      <c r="D329" s="218"/>
      <c r="E329" s="222"/>
      <c r="F329" s="222"/>
      <c r="G329" s="222"/>
    </row>
    <row r="330" spans="1:7" x14ac:dyDescent="0.25">
      <c r="A330" s="218" t="s">
        <v>1903</v>
      </c>
      <c r="B330" s="224"/>
      <c r="C330" s="218"/>
      <c r="D330" s="218"/>
      <c r="E330" s="222"/>
      <c r="F330" s="222"/>
      <c r="G330" s="222"/>
    </row>
    <row r="331" spans="1:7" s="257" customFormat="1" x14ac:dyDescent="0.25">
      <c r="A331" s="85"/>
      <c r="B331" s="85" t="s">
        <v>2600</v>
      </c>
      <c r="C331" s="85" t="s">
        <v>111</v>
      </c>
      <c r="D331" s="85" t="s">
        <v>1622</v>
      </c>
      <c r="E331" s="85"/>
      <c r="F331" s="85" t="s">
        <v>470</v>
      </c>
      <c r="G331" s="85" t="s">
        <v>1881</v>
      </c>
    </row>
    <row r="332" spans="1:7" s="257" customFormat="1" x14ac:dyDescent="0.25">
      <c r="A332" s="274" t="s">
        <v>1904</v>
      </c>
      <c r="B332" s="332" t="s">
        <v>563</v>
      </c>
      <c r="C332" s="333" t="s">
        <v>82</v>
      </c>
      <c r="D332" s="340" t="s">
        <v>82</v>
      </c>
      <c r="E332" s="259"/>
      <c r="F332" s="243" t="str">
        <f>IF($C$350=0,"",IF(C332="[for completion]","",IF(C332="","",C332/$C$350)))</f>
        <v/>
      </c>
      <c r="G332" s="243" t="str">
        <f>IF($D$350=0,"",IF(D332="[for completion]","",IF(D332="","",D332/$D$350)))</f>
        <v/>
      </c>
    </row>
    <row r="333" spans="1:7" s="257" customFormat="1" x14ac:dyDescent="0.25">
      <c r="A333" s="274" t="s">
        <v>1905</v>
      </c>
      <c r="B333" s="332" t="s">
        <v>563</v>
      </c>
      <c r="C333" s="333" t="s">
        <v>82</v>
      </c>
      <c r="D333" s="340" t="s">
        <v>82</v>
      </c>
      <c r="E333" s="259"/>
      <c r="F333" s="243" t="str">
        <f t="shared" ref="F333:F349" si="9">IF($C$350=0,"",IF(C333="[for completion]","",IF(C333="","",C333/$C$350)))</f>
        <v/>
      </c>
      <c r="G333" s="243" t="str">
        <f t="shared" ref="G333:G349" si="10">IF($D$350=0,"",IF(D333="[for completion]","",IF(D333="","",D333/$D$350)))</f>
        <v/>
      </c>
    </row>
    <row r="334" spans="1:7" s="257" customFormat="1" x14ac:dyDescent="0.25">
      <c r="A334" s="274" t="s">
        <v>1906</v>
      </c>
      <c r="B334" s="332" t="s">
        <v>563</v>
      </c>
      <c r="C334" s="333" t="s">
        <v>82</v>
      </c>
      <c r="D334" s="340" t="s">
        <v>82</v>
      </c>
      <c r="E334" s="259"/>
      <c r="F334" s="243" t="str">
        <f t="shared" si="9"/>
        <v/>
      </c>
      <c r="G334" s="243" t="str">
        <f t="shared" si="10"/>
        <v/>
      </c>
    </row>
    <row r="335" spans="1:7" s="257" customFormat="1" x14ac:dyDescent="0.25">
      <c r="A335" s="274" t="s">
        <v>1907</v>
      </c>
      <c r="B335" s="332" t="s">
        <v>563</v>
      </c>
      <c r="C335" s="333" t="s">
        <v>82</v>
      </c>
      <c r="D335" s="340" t="s">
        <v>82</v>
      </c>
      <c r="E335" s="259"/>
      <c r="F335" s="243" t="str">
        <f t="shared" si="9"/>
        <v/>
      </c>
      <c r="G335" s="243" t="str">
        <f t="shared" si="10"/>
        <v/>
      </c>
    </row>
    <row r="336" spans="1:7" s="257" customFormat="1" x14ac:dyDescent="0.25">
      <c r="A336" s="274" t="s">
        <v>1908</v>
      </c>
      <c r="B336" s="332" t="s">
        <v>563</v>
      </c>
      <c r="C336" s="333" t="s">
        <v>82</v>
      </c>
      <c r="D336" s="340" t="s">
        <v>82</v>
      </c>
      <c r="E336" s="259"/>
      <c r="F336" s="243" t="str">
        <f t="shared" si="9"/>
        <v/>
      </c>
      <c r="G336" s="243" t="str">
        <f t="shared" si="10"/>
        <v/>
      </c>
    </row>
    <row r="337" spans="1:7" s="257" customFormat="1" x14ac:dyDescent="0.25">
      <c r="A337" s="274" t="s">
        <v>1909</v>
      </c>
      <c r="B337" s="332" t="s">
        <v>563</v>
      </c>
      <c r="C337" s="333" t="s">
        <v>82</v>
      </c>
      <c r="D337" s="340" t="s">
        <v>82</v>
      </c>
      <c r="E337" s="259"/>
      <c r="F337" s="243" t="str">
        <f t="shared" si="9"/>
        <v/>
      </c>
      <c r="G337" s="243" t="str">
        <f t="shared" si="10"/>
        <v/>
      </c>
    </row>
    <row r="338" spans="1:7" s="257" customFormat="1" x14ac:dyDescent="0.25">
      <c r="A338" s="274" t="s">
        <v>1910</v>
      </c>
      <c r="B338" s="332" t="s">
        <v>563</v>
      </c>
      <c r="C338" s="333" t="s">
        <v>82</v>
      </c>
      <c r="D338" s="340" t="s">
        <v>82</v>
      </c>
      <c r="E338" s="259"/>
      <c r="F338" s="243" t="str">
        <f t="shared" si="9"/>
        <v/>
      </c>
      <c r="G338" s="243" t="str">
        <f t="shared" si="10"/>
        <v/>
      </c>
    </row>
    <row r="339" spans="1:7" s="257" customFormat="1" x14ac:dyDescent="0.25">
      <c r="A339" s="274" t="s">
        <v>1911</v>
      </c>
      <c r="B339" s="332" t="s">
        <v>563</v>
      </c>
      <c r="C339" s="333" t="s">
        <v>82</v>
      </c>
      <c r="D339" s="340" t="s">
        <v>82</v>
      </c>
      <c r="E339" s="259"/>
      <c r="F339" s="243" t="str">
        <f t="shared" si="9"/>
        <v/>
      </c>
      <c r="G339" s="243" t="str">
        <f t="shared" si="10"/>
        <v/>
      </c>
    </row>
    <row r="340" spans="1:7" s="257" customFormat="1" x14ac:dyDescent="0.25">
      <c r="A340" s="274" t="s">
        <v>1912</v>
      </c>
      <c r="B340" s="332" t="s">
        <v>563</v>
      </c>
      <c r="C340" s="333" t="s">
        <v>82</v>
      </c>
      <c r="D340" s="340" t="s">
        <v>82</v>
      </c>
      <c r="E340" s="259"/>
      <c r="F340" s="243" t="str">
        <f t="shared" si="9"/>
        <v/>
      </c>
      <c r="G340" s="243" t="str">
        <f t="shared" si="10"/>
        <v/>
      </c>
    </row>
    <row r="341" spans="1:7" s="257" customFormat="1" x14ac:dyDescent="0.25">
      <c r="A341" s="274" t="s">
        <v>1913</v>
      </c>
      <c r="B341" s="332" t="s">
        <v>563</v>
      </c>
      <c r="C341" s="333" t="s">
        <v>82</v>
      </c>
      <c r="D341" s="340" t="s">
        <v>82</v>
      </c>
      <c r="E341" s="259"/>
      <c r="F341" s="243" t="str">
        <f t="shared" si="9"/>
        <v/>
      </c>
      <c r="G341" s="243" t="str">
        <f t="shared" si="10"/>
        <v/>
      </c>
    </row>
    <row r="342" spans="1:7" s="257" customFormat="1" x14ac:dyDescent="0.25">
      <c r="A342" s="274" t="s">
        <v>2095</v>
      </c>
      <c r="B342" s="332" t="s">
        <v>563</v>
      </c>
      <c r="C342" s="333" t="s">
        <v>82</v>
      </c>
      <c r="D342" s="340" t="s">
        <v>82</v>
      </c>
      <c r="E342" s="259"/>
      <c r="F342" s="243" t="str">
        <f t="shared" si="9"/>
        <v/>
      </c>
      <c r="G342" s="243" t="str">
        <f t="shared" si="10"/>
        <v/>
      </c>
    </row>
    <row r="343" spans="1:7" s="257" customFormat="1" x14ac:dyDescent="0.25">
      <c r="A343" s="274" t="s">
        <v>2120</v>
      </c>
      <c r="B343" s="332" t="s">
        <v>563</v>
      </c>
      <c r="C343" s="333" t="s">
        <v>82</v>
      </c>
      <c r="D343" s="340" t="s">
        <v>82</v>
      </c>
      <c r="E343" s="259"/>
      <c r="F343" s="243" t="str">
        <f t="shared" si="9"/>
        <v/>
      </c>
      <c r="G343" s="243" t="str">
        <f>IF($D$350=0,"",IF(D343="[for completion]","",IF(D343="","",D343/$D$350)))</f>
        <v/>
      </c>
    </row>
    <row r="344" spans="1:7" s="257" customFormat="1" x14ac:dyDescent="0.25">
      <c r="A344" s="274" t="s">
        <v>2121</v>
      </c>
      <c r="B344" s="332" t="s">
        <v>563</v>
      </c>
      <c r="C344" s="333" t="s">
        <v>82</v>
      </c>
      <c r="D344" s="340" t="s">
        <v>82</v>
      </c>
      <c r="E344" s="259"/>
      <c r="F344" s="243" t="str">
        <f t="shared" si="9"/>
        <v/>
      </c>
      <c r="G344" s="243" t="str">
        <f t="shared" si="10"/>
        <v/>
      </c>
    </row>
    <row r="345" spans="1:7" s="257" customFormat="1" x14ac:dyDescent="0.25">
      <c r="A345" s="274" t="s">
        <v>2122</v>
      </c>
      <c r="B345" s="332" t="s">
        <v>563</v>
      </c>
      <c r="C345" s="333" t="s">
        <v>82</v>
      </c>
      <c r="D345" s="340" t="s">
        <v>82</v>
      </c>
      <c r="E345" s="259"/>
      <c r="F345" s="243" t="str">
        <f t="shared" si="9"/>
        <v/>
      </c>
      <c r="G345" s="243" t="str">
        <f t="shared" si="10"/>
        <v/>
      </c>
    </row>
    <row r="346" spans="1:7" s="257" customFormat="1" x14ac:dyDescent="0.25">
      <c r="A346" s="274" t="s">
        <v>2123</v>
      </c>
      <c r="B346" s="332" t="s">
        <v>563</v>
      </c>
      <c r="C346" s="333" t="s">
        <v>82</v>
      </c>
      <c r="D346" s="340" t="s">
        <v>82</v>
      </c>
      <c r="E346" s="259"/>
      <c r="F346" s="243" t="str">
        <f t="shared" si="9"/>
        <v/>
      </c>
      <c r="G346" s="243" t="str">
        <f t="shared" si="10"/>
        <v/>
      </c>
    </row>
    <row r="347" spans="1:7" s="257" customFormat="1" x14ac:dyDescent="0.25">
      <c r="A347" s="274" t="s">
        <v>2124</v>
      </c>
      <c r="B347" s="332" t="s">
        <v>563</v>
      </c>
      <c r="C347" s="333" t="s">
        <v>82</v>
      </c>
      <c r="D347" s="340" t="s">
        <v>82</v>
      </c>
      <c r="E347" s="259"/>
      <c r="F347" s="243" t="str">
        <f>IF($C$350=0,"",IF(C347="[for completion]","",IF(C347="","",C347/$C$350)))</f>
        <v/>
      </c>
      <c r="G347" s="243" t="str">
        <f t="shared" si="10"/>
        <v/>
      </c>
    </row>
    <row r="348" spans="1:7" s="257" customFormat="1" x14ac:dyDescent="0.25">
      <c r="A348" s="274" t="s">
        <v>2125</v>
      </c>
      <c r="B348" s="332" t="s">
        <v>563</v>
      </c>
      <c r="C348" s="333" t="s">
        <v>82</v>
      </c>
      <c r="D348" s="340" t="s">
        <v>82</v>
      </c>
      <c r="E348" s="259"/>
      <c r="F348" s="243" t="str">
        <f t="shared" si="9"/>
        <v/>
      </c>
      <c r="G348" s="243" t="str">
        <f t="shared" si="10"/>
        <v/>
      </c>
    </row>
    <row r="349" spans="1:7" s="257" customFormat="1" x14ac:dyDescent="0.25">
      <c r="A349" s="274" t="s">
        <v>2126</v>
      </c>
      <c r="B349" s="234" t="s">
        <v>2016</v>
      </c>
      <c r="C349" s="333" t="s">
        <v>82</v>
      </c>
      <c r="D349" s="340" t="s">
        <v>82</v>
      </c>
      <c r="E349" s="259"/>
      <c r="F349" s="243" t="str">
        <f t="shared" si="9"/>
        <v/>
      </c>
      <c r="G349" s="243" t="str">
        <f t="shared" si="10"/>
        <v/>
      </c>
    </row>
    <row r="350" spans="1:7" s="257" customFormat="1" x14ac:dyDescent="0.25">
      <c r="A350" s="274" t="s">
        <v>2127</v>
      </c>
      <c r="B350" s="260" t="s">
        <v>144</v>
      </c>
      <c r="C350" s="186">
        <f>SUM(C332:C349)</f>
        <v>0</v>
      </c>
      <c r="D350" s="187">
        <f>SUM(D332:D349)</f>
        <v>0</v>
      </c>
      <c r="E350" s="259"/>
      <c r="F350" s="248">
        <f>SUM(F332:F349)</f>
        <v>0</v>
      </c>
      <c r="G350" s="248">
        <f>SUM(G332:G349)</f>
        <v>0</v>
      </c>
    </row>
    <row r="351" spans="1:7" s="257" customFormat="1" x14ac:dyDescent="0.25">
      <c r="A351" s="274" t="s">
        <v>1914</v>
      </c>
      <c r="B351" s="260"/>
      <c r="C351" s="274"/>
      <c r="D351" s="274"/>
      <c r="E351" s="259"/>
      <c r="F351" s="259"/>
      <c r="G351" s="259"/>
    </row>
    <row r="352" spans="1:7" s="257" customFormat="1" x14ac:dyDescent="0.25">
      <c r="A352" s="274" t="s">
        <v>2128</v>
      </c>
      <c r="B352" s="260"/>
      <c r="C352" s="274"/>
      <c r="D352" s="274"/>
      <c r="E352" s="259"/>
      <c r="F352" s="259"/>
      <c r="G352" s="259"/>
    </row>
    <row r="353" spans="1:7" x14ac:dyDescent="0.25">
      <c r="A353" s="85"/>
      <c r="B353" s="85" t="s">
        <v>2273</v>
      </c>
      <c r="C353" s="85" t="s">
        <v>111</v>
      </c>
      <c r="D353" s="85" t="s">
        <v>1622</v>
      </c>
      <c r="E353" s="85"/>
      <c r="F353" s="85" t="s">
        <v>470</v>
      </c>
      <c r="G353" s="85" t="s">
        <v>2276</v>
      </c>
    </row>
    <row r="354" spans="1:7" x14ac:dyDescent="0.25">
      <c r="A354" s="218" t="s">
        <v>1915</v>
      </c>
      <c r="B354" s="224" t="s">
        <v>1615</v>
      </c>
      <c r="C354" s="333" t="s">
        <v>82</v>
      </c>
      <c r="D354" s="340" t="s">
        <v>82</v>
      </c>
      <c r="E354" s="222"/>
      <c r="F354" s="365" t="str">
        <f>IF($C$367=0,"",IF(C354="[for completion]","",IF(C354="","",C354/$C$367)))</f>
        <v/>
      </c>
      <c r="G354" s="365" t="str">
        <f>IF($D$367=0,"",IF(D354="[for completion]","",IF(D354="","",D354/$D$367)))</f>
        <v/>
      </c>
    </row>
    <row r="355" spans="1:7" x14ac:dyDescent="0.25">
      <c r="A355" s="274" t="s">
        <v>1916</v>
      </c>
      <c r="B355" s="224" t="s">
        <v>1616</v>
      </c>
      <c r="C355" s="333" t="s">
        <v>82</v>
      </c>
      <c r="D355" s="340" t="s">
        <v>82</v>
      </c>
      <c r="E355" s="222"/>
      <c r="F355" s="365" t="str">
        <f t="shared" ref="F355:F366" si="11">IF($C$367=0,"",IF(C355="[for completion]","",IF(C355="","",C355/$C$367)))</f>
        <v/>
      </c>
      <c r="G355" s="365" t="str">
        <f t="shared" ref="G355:G366" si="12">IF($D$367=0,"",IF(D355="[for completion]","",IF(D355="","",D355/$D$367)))</f>
        <v/>
      </c>
    </row>
    <row r="356" spans="1:7" x14ac:dyDescent="0.25">
      <c r="A356" s="274" t="s">
        <v>1917</v>
      </c>
      <c r="B356" s="260" t="s">
        <v>2301</v>
      </c>
      <c r="C356" s="333" t="s">
        <v>82</v>
      </c>
      <c r="D356" s="340" t="s">
        <v>82</v>
      </c>
      <c r="E356" s="222"/>
      <c r="F356" s="365" t="str">
        <f t="shared" si="11"/>
        <v/>
      </c>
      <c r="G356" s="365" t="str">
        <f t="shared" si="12"/>
        <v/>
      </c>
    </row>
    <row r="357" spans="1:7" x14ac:dyDescent="0.25">
      <c r="A357" s="274" t="s">
        <v>1918</v>
      </c>
      <c r="B357" s="224" t="s">
        <v>1617</v>
      </c>
      <c r="C357" s="333" t="s">
        <v>82</v>
      </c>
      <c r="D357" s="340" t="s">
        <v>82</v>
      </c>
      <c r="E357" s="222"/>
      <c r="F357" s="365" t="str">
        <f t="shared" si="11"/>
        <v/>
      </c>
      <c r="G357" s="365" t="str">
        <f t="shared" si="12"/>
        <v/>
      </c>
    </row>
    <row r="358" spans="1:7" x14ac:dyDescent="0.25">
      <c r="A358" s="274" t="s">
        <v>1919</v>
      </c>
      <c r="B358" s="224" t="s">
        <v>1618</v>
      </c>
      <c r="C358" s="333" t="s">
        <v>82</v>
      </c>
      <c r="D358" s="340" t="s">
        <v>82</v>
      </c>
      <c r="E358" s="222"/>
      <c r="F358" s="365" t="str">
        <f t="shared" si="11"/>
        <v/>
      </c>
      <c r="G358" s="365" t="str">
        <f t="shared" si="12"/>
        <v/>
      </c>
    </row>
    <row r="359" spans="1:7" x14ac:dyDescent="0.25">
      <c r="A359" s="274" t="s">
        <v>1920</v>
      </c>
      <c r="B359" s="224" t="s">
        <v>1619</v>
      </c>
      <c r="C359" s="333" t="s">
        <v>82</v>
      </c>
      <c r="D359" s="340" t="s">
        <v>82</v>
      </c>
      <c r="E359" s="222"/>
      <c r="F359" s="365" t="str">
        <f t="shared" si="11"/>
        <v/>
      </c>
      <c r="G359" s="365" t="str">
        <f t="shared" si="12"/>
        <v/>
      </c>
    </row>
    <row r="360" spans="1:7" x14ac:dyDescent="0.25">
      <c r="A360" s="274" t="s">
        <v>2010</v>
      </c>
      <c r="B360" s="224" t="s">
        <v>1620</v>
      </c>
      <c r="C360" s="333" t="s">
        <v>82</v>
      </c>
      <c r="D360" s="340" t="s">
        <v>82</v>
      </c>
      <c r="E360" s="222"/>
      <c r="F360" s="365" t="str">
        <f t="shared" si="11"/>
        <v/>
      </c>
      <c r="G360" s="365" t="str">
        <f t="shared" si="12"/>
        <v/>
      </c>
    </row>
    <row r="361" spans="1:7" x14ac:dyDescent="0.25">
      <c r="A361" s="361" t="s">
        <v>2011</v>
      </c>
      <c r="B361" s="224" t="s">
        <v>1621</v>
      </c>
      <c r="C361" s="333" t="s">
        <v>82</v>
      </c>
      <c r="D361" s="340" t="s">
        <v>82</v>
      </c>
      <c r="E361" s="222"/>
      <c r="F361" s="365" t="str">
        <f t="shared" si="11"/>
        <v/>
      </c>
      <c r="G361" s="365" t="str">
        <f t="shared" si="12"/>
        <v/>
      </c>
    </row>
    <row r="362" spans="1:7" s="360" customFormat="1" x14ac:dyDescent="0.25">
      <c r="A362" s="361" t="s">
        <v>2133</v>
      </c>
      <c r="B362" s="367" t="s">
        <v>2677</v>
      </c>
      <c r="C362" s="244" t="s">
        <v>82</v>
      </c>
      <c r="D362" s="366" t="s">
        <v>82</v>
      </c>
      <c r="E362" s="376"/>
      <c r="F362" s="365" t="str">
        <f t="shared" si="11"/>
        <v/>
      </c>
      <c r="G362" s="365" t="str">
        <f t="shared" si="12"/>
        <v/>
      </c>
    </row>
    <row r="363" spans="1:7" s="360" customFormat="1" x14ac:dyDescent="0.25">
      <c r="A363" s="361" t="s">
        <v>2134</v>
      </c>
      <c r="B363" s="366" t="s">
        <v>2680</v>
      </c>
      <c r="C363" s="244" t="s">
        <v>82</v>
      </c>
      <c r="D363" s="366" t="s">
        <v>82</v>
      </c>
      <c r="E363" s="108"/>
      <c r="F363" s="365" t="str">
        <f t="shared" si="11"/>
        <v/>
      </c>
      <c r="G363" s="365" t="str">
        <f t="shared" si="12"/>
        <v/>
      </c>
    </row>
    <row r="364" spans="1:7" s="360" customFormat="1" x14ac:dyDescent="0.25">
      <c r="A364" s="361" t="s">
        <v>2135</v>
      </c>
      <c r="B364" s="366" t="s">
        <v>2678</v>
      </c>
      <c r="C364" s="244" t="s">
        <v>82</v>
      </c>
      <c r="D364" s="366" t="s">
        <v>82</v>
      </c>
      <c r="E364" s="108"/>
      <c r="F364" s="365" t="str">
        <f t="shared" si="11"/>
        <v/>
      </c>
      <c r="G364" s="365" t="str">
        <f t="shared" si="12"/>
        <v/>
      </c>
    </row>
    <row r="365" spans="1:7" s="360" customFormat="1" x14ac:dyDescent="0.25">
      <c r="A365" s="361" t="s">
        <v>2701</v>
      </c>
      <c r="B365" s="367" t="s">
        <v>2679</v>
      </c>
      <c r="C365" s="244" t="s">
        <v>82</v>
      </c>
      <c r="D365" s="366" t="s">
        <v>82</v>
      </c>
      <c r="E365" s="376"/>
      <c r="F365" s="365" t="str">
        <f t="shared" si="11"/>
        <v/>
      </c>
      <c r="G365" s="365" t="str">
        <f t="shared" si="12"/>
        <v/>
      </c>
    </row>
    <row r="366" spans="1:7" s="360" customFormat="1" x14ac:dyDescent="0.25">
      <c r="A366" s="361" t="s">
        <v>2702</v>
      </c>
      <c r="B366" s="366" t="s">
        <v>2016</v>
      </c>
      <c r="C366" s="380" t="s">
        <v>82</v>
      </c>
      <c r="D366" s="381" t="s">
        <v>82</v>
      </c>
      <c r="E366" s="376"/>
      <c r="F366" s="365" t="str">
        <f t="shared" si="11"/>
        <v/>
      </c>
      <c r="G366" s="365" t="str">
        <f t="shared" si="12"/>
        <v/>
      </c>
    </row>
    <row r="367" spans="1:7" s="360" customFormat="1" x14ac:dyDescent="0.25">
      <c r="A367" s="361" t="s">
        <v>2703</v>
      </c>
      <c r="B367" s="367" t="s">
        <v>144</v>
      </c>
      <c r="C367" s="380">
        <f>SUM(C354:C366)</f>
        <v>0</v>
      </c>
      <c r="D367" s="381">
        <f>SUM(D354:D366)</f>
        <v>0</v>
      </c>
      <c r="E367" s="376"/>
      <c r="F367" s="363">
        <f>SUM(F354:F366)</f>
        <v>0</v>
      </c>
      <c r="G367" s="363">
        <f>SUM(G354:G366)</f>
        <v>0</v>
      </c>
    </row>
    <row r="368" spans="1:7" s="360" customFormat="1" x14ac:dyDescent="0.25">
      <c r="A368" s="361" t="s">
        <v>1921</v>
      </c>
      <c r="B368" s="260"/>
      <c r="C368" s="333"/>
      <c r="D368" s="340"/>
      <c r="E368" s="259"/>
      <c r="F368" s="364" t="str">
        <f t="shared" ref="F368" si="13">IF($C$350=0,"",IF(C368="[for completion]","",IF(C368="","",C368/$C$350)))</f>
        <v/>
      </c>
      <c r="G368" s="364" t="str">
        <f t="shared" ref="G368" si="14">IF($D$350=0,"",IF(D368="[for completion]","",IF(D368="","",D368/$D$350)))</f>
        <v/>
      </c>
    </row>
    <row r="369" spans="1:7" s="360" customFormat="1" x14ac:dyDescent="0.25">
      <c r="A369" s="361" t="s">
        <v>2706</v>
      </c>
      <c r="B369" s="260"/>
      <c r="C369" s="333"/>
      <c r="D369" s="340"/>
      <c r="E369" s="259"/>
      <c r="F369" s="364"/>
      <c r="G369" s="364"/>
    </row>
    <row r="370" spans="1:7" s="360" customFormat="1" x14ac:dyDescent="0.25">
      <c r="A370" s="361" t="s">
        <v>2707</v>
      </c>
      <c r="B370" s="260"/>
      <c r="C370" s="333"/>
      <c r="D370" s="340"/>
      <c r="E370" s="259"/>
      <c r="F370" s="364"/>
      <c r="G370" s="364"/>
    </row>
    <row r="371" spans="1:7" s="360" customFormat="1" x14ac:dyDescent="0.25">
      <c r="A371" s="361" t="s">
        <v>2708</v>
      </c>
      <c r="B371" s="260"/>
      <c r="C371" s="333"/>
      <c r="D371" s="340"/>
      <c r="E371" s="259"/>
      <c r="F371" s="364"/>
      <c r="G371" s="364"/>
    </row>
    <row r="372" spans="1:7" s="360" customFormat="1" x14ac:dyDescent="0.25">
      <c r="A372" s="361" t="s">
        <v>2709</v>
      </c>
      <c r="B372" s="260"/>
      <c r="C372" s="333"/>
      <c r="D372" s="340"/>
      <c r="E372" s="259"/>
      <c r="F372" s="364"/>
      <c r="G372" s="364"/>
    </row>
    <row r="373" spans="1:7" x14ac:dyDescent="0.25">
      <c r="A373" s="361" t="s">
        <v>2710</v>
      </c>
      <c r="B373" s="260"/>
      <c r="C373" s="333"/>
      <c r="D373" s="340"/>
      <c r="E373" s="259"/>
      <c r="F373" s="364"/>
      <c r="G373" s="364"/>
    </row>
    <row r="374" spans="1:7" s="257" customFormat="1" x14ac:dyDescent="0.25">
      <c r="A374" s="361" t="s">
        <v>2711</v>
      </c>
      <c r="B374" s="260"/>
      <c r="C374" s="333"/>
      <c r="D374" s="340"/>
      <c r="E374" s="259"/>
      <c r="F374" s="364"/>
      <c r="G374" s="364"/>
    </row>
    <row r="375" spans="1:7" x14ac:dyDescent="0.25">
      <c r="A375" s="361" t="s">
        <v>2712</v>
      </c>
      <c r="B375" s="260"/>
      <c r="C375" s="186"/>
      <c r="D375" s="187"/>
      <c r="E375" s="259"/>
      <c r="F375" s="248"/>
      <c r="G375" s="248"/>
    </row>
    <row r="376" spans="1:7" x14ac:dyDescent="0.25">
      <c r="A376" s="361" t="s">
        <v>2713</v>
      </c>
      <c r="B376" s="260"/>
      <c r="C376" s="361"/>
      <c r="D376" s="361"/>
      <c r="E376" s="259"/>
      <c r="F376" s="259"/>
      <c r="G376" s="259"/>
    </row>
    <row r="377" spans="1:7" s="360" customFormat="1" x14ac:dyDescent="0.25">
      <c r="A377" s="361" t="s">
        <v>2714</v>
      </c>
      <c r="B377" s="260"/>
      <c r="C377" s="361"/>
      <c r="D377" s="361"/>
      <c r="E377" s="259"/>
      <c r="F377" s="259"/>
      <c r="G377" s="259"/>
    </row>
    <row r="378" spans="1:7" x14ac:dyDescent="0.25">
      <c r="A378" s="85"/>
      <c r="B378" s="85" t="s">
        <v>2129</v>
      </c>
      <c r="C378" s="85" t="s">
        <v>111</v>
      </c>
      <c r="D378" s="85" t="s">
        <v>1622</v>
      </c>
      <c r="E378" s="85"/>
      <c r="F378" s="85" t="s">
        <v>470</v>
      </c>
      <c r="G378" s="85" t="s">
        <v>2276</v>
      </c>
    </row>
    <row r="379" spans="1:7" x14ac:dyDescent="0.25">
      <c r="A379" s="258" t="s">
        <v>2012</v>
      </c>
      <c r="B379" s="260" t="s">
        <v>2004</v>
      </c>
      <c r="C379" s="333" t="s">
        <v>82</v>
      </c>
      <c r="D379" s="340" t="s">
        <v>82</v>
      </c>
      <c r="E379" s="259"/>
      <c r="F379" s="243" t="str">
        <f>IF($C$386=0,"",IF(C379="[for completion]","",IF(C379="","",C379/$C$386)))</f>
        <v/>
      </c>
      <c r="G379" s="243" t="str">
        <f>IF($D$386=0,"",IF(D379="[for completion]","",IF(D379="","",D379/$D$386)))</f>
        <v/>
      </c>
    </row>
    <row r="380" spans="1:7" x14ac:dyDescent="0.25">
      <c r="A380" s="274" t="s">
        <v>2013</v>
      </c>
      <c r="B380" s="265" t="s">
        <v>2005</v>
      </c>
      <c r="C380" s="333" t="s">
        <v>82</v>
      </c>
      <c r="D380" s="340" t="s">
        <v>82</v>
      </c>
      <c r="E380" s="259"/>
      <c r="F380" s="243" t="str">
        <f>IF($C$386=0,"",IF(C380="[for completion]","",IF(C380="","",C380/$C$386)))</f>
        <v/>
      </c>
      <c r="G380" s="243" t="str">
        <f t="shared" ref="G380:G385" si="15">IF($D$386=0,"",IF(D380="[for completion]","",IF(D380="","",D380/$D$386)))</f>
        <v/>
      </c>
    </row>
    <row r="381" spans="1:7" x14ac:dyDescent="0.25">
      <c r="A381" s="274" t="s">
        <v>2014</v>
      </c>
      <c r="B381" s="260" t="s">
        <v>2006</v>
      </c>
      <c r="C381" s="333" t="s">
        <v>82</v>
      </c>
      <c r="D381" s="340" t="s">
        <v>82</v>
      </c>
      <c r="E381" s="259"/>
      <c r="F381" s="243" t="str">
        <f t="shared" ref="F381:F385" si="16">IF($C$386=0,"",IF(C381="[for completion]","",IF(C381="","",C381/$C$386)))</f>
        <v/>
      </c>
      <c r="G381" s="243" t="str">
        <f t="shared" si="15"/>
        <v/>
      </c>
    </row>
    <row r="382" spans="1:7" x14ac:dyDescent="0.25">
      <c r="A382" s="274" t="s">
        <v>2015</v>
      </c>
      <c r="B382" s="260" t="s">
        <v>2007</v>
      </c>
      <c r="C382" s="333" t="s">
        <v>82</v>
      </c>
      <c r="D382" s="340" t="s">
        <v>82</v>
      </c>
      <c r="E382" s="259"/>
      <c r="F382" s="243" t="str">
        <f t="shared" si="16"/>
        <v/>
      </c>
      <c r="G382" s="243" t="str">
        <f t="shared" si="15"/>
        <v/>
      </c>
    </row>
    <row r="383" spans="1:7" x14ac:dyDescent="0.25">
      <c r="A383" s="274" t="s">
        <v>2017</v>
      </c>
      <c r="B383" s="260" t="s">
        <v>2008</v>
      </c>
      <c r="C383" s="333" t="s">
        <v>82</v>
      </c>
      <c r="D383" s="340" t="s">
        <v>82</v>
      </c>
      <c r="E383" s="259"/>
      <c r="F383" s="243" t="str">
        <f t="shared" si="16"/>
        <v/>
      </c>
      <c r="G383" s="243" t="str">
        <f t="shared" si="15"/>
        <v/>
      </c>
    </row>
    <row r="384" spans="1:7" x14ac:dyDescent="0.25">
      <c r="A384" s="274" t="s">
        <v>2130</v>
      </c>
      <c r="B384" s="260" t="s">
        <v>2009</v>
      </c>
      <c r="C384" s="333" t="s">
        <v>82</v>
      </c>
      <c r="D384" s="340" t="s">
        <v>82</v>
      </c>
      <c r="E384" s="259"/>
      <c r="F384" s="243" t="str">
        <f t="shared" si="16"/>
        <v/>
      </c>
      <c r="G384" s="243" t="str">
        <f t="shared" si="15"/>
        <v/>
      </c>
    </row>
    <row r="385" spans="1:7" x14ac:dyDescent="0.25">
      <c r="A385" s="274" t="s">
        <v>2131</v>
      </c>
      <c r="B385" s="260" t="s">
        <v>1623</v>
      </c>
      <c r="C385" s="333" t="s">
        <v>82</v>
      </c>
      <c r="D385" s="340" t="s">
        <v>82</v>
      </c>
      <c r="E385" s="259"/>
      <c r="F385" s="243" t="str">
        <f t="shared" si="16"/>
        <v/>
      </c>
      <c r="G385" s="243" t="str">
        <f t="shared" si="15"/>
        <v/>
      </c>
    </row>
    <row r="386" spans="1:7" x14ac:dyDescent="0.25">
      <c r="A386" s="274" t="s">
        <v>2132</v>
      </c>
      <c r="B386" s="260" t="s">
        <v>144</v>
      </c>
      <c r="C386" s="186">
        <f>SUM(C379:C385)</f>
        <v>0</v>
      </c>
      <c r="D386" s="187">
        <f>SUM(D379:D385)</f>
        <v>0</v>
      </c>
      <c r="E386" s="259"/>
      <c r="F386" s="248">
        <f>SUM(F379:F385)</f>
        <v>0</v>
      </c>
      <c r="G386" s="248">
        <f>SUM(G379:G385)</f>
        <v>0</v>
      </c>
    </row>
    <row r="387" spans="1:7" x14ac:dyDescent="0.25">
      <c r="A387" s="258" t="s">
        <v>2018</v>
      </c>
      <c r="B387" s="260"/>
      <c r="C387" s="258"/>
      <c r="D387" s="258"/>
      <c r="E387" s="259"/>
      <c r="F387" s="259"/>
      <c r="G387" s="259"/>
    </row>
    <row r="388" spans="1:7" x14ac:dyDescent="0.25">
      <c r="A388" s="85"/>
      <c r="B388" s="85" t="s">
        <v>2274</v>
      </c>
      <c r="C388" s="85" t="s">
        <v>111</v>
      </c>
      <c r="D388" s="85" t="s">
        <v>1622</v>
      </c>
      <c r="E388" s="85"/>
      <c r="F388" s="85" t="s">
        <v>470</v>
      </c>
      <c r="G388" s="85" t="s">
        <v>2276</v>
      </c>
    </row>
    <row r="389" spans="1:7" x14ac:dyDescent="0.25">
      <c r="A389" s="258" t="s">
        <v>2113</v>
      </c>
      <c r="B389" s="260" t="s">
        <v>2275</v>
      </c>
      <c r="C389" s="333" t="s">
        <v>82</v>
      </c>
      <c r="D389" s="340" t="s">
        <v>82</v>
      </c>
      <c r="E389" s="259"/>
      <c r="F389" s="243" t="str">
        <f>IF($C$393=0,"",IF(C389="[for completion]","",IF(C389="","",C389/$C$393)))</f>
        <v/>
      </c>
      <c r="G389" s="243" t="str">
        <f>IF($D$393=0,"",IF(D389="[for completion]","",IF(D389="","",D389/$D$393)))</f>
        <v/>
      </c>
    </row>
    <row r="390" spans="1:7" x14ac:dyDescent="0.25">
      <c r="A390" s="274" t="s">
        <v>2114</v>
      </c>
      <c r="B390" s="265" t="s">
        <v>2202</v>
      </c>
      <c r="C390" s="333" t="s">
        <v>82</v>
      </c>
      <c r="D390" s="340" t="s">
        <v>82</v>
      </c>
      <c r="E390" s="259"/>
      <c r="F390" s="243" t="str">
        <f>IF($C$393=0,"",IF(C390="[for completion]","",IF(C390="","",C390/$C$393)))</f>
        <v/>
      </c>
      <c r="G390" s="243" t="str">
        <f>IF($D$393=0,"",IF(D390="[for completion]","",IF(D390="","",D390/$D$393)))</f>
        <v/>
      </c>
    </row>
    <row r="391" spans="1:7" x14ac:dyDescent="0.25">
      <c r="A391" s="274" t="s">
        <v>2115</v>
      </c>
      <c r="B391" s="260" t="s">
        <v>1623</v>
      </c>
      <c r="C391" s="333" t="s">
        <v>82</v>
      </c>
      <c r="D391" s="340" t="s">
        <v>82</v>
      </c>
      <c r="E391" s="259"/>
      <c r="F391" s="243" t="str">
        <f>IF($C$393=0,"",IF(C391="[for completion]","",IF(C391="","",C391/$C$393)))</f>
        <v/>
      </c>
      <c r="G391" s="243" t="str">
        <f>IF($D$393=0,"",IF(D391="[for completion]","",IF(D391="","",D391/$D$393)))</f>
        <v/>
      </c>
    </row>
    <row r="392" spans="1:7" x14ac:dyDescent="0.25">
      <c r="A392" s="274" t="s">
        <v>2116</v>
      </c>
      <c r="B392" s="263" t="s">
        <v>2016</v>
      </c>
      <c r="C392" s="333" t="s">
        <v>82</v>
      </c>
      <c r="D392" s="340" t="s">
        <v>82</v>
      </c>
      <c r="E392" s="259"/>
      <c r="F392" s="243" t="str">
        <f>IF($C$393=0,"",IF(C392="[for completion]","",IF(C392="","",C392/$C$393)))</f>
        <v/>
      </c>
      <c r="G392" s="243" t="str">
        <f>IF($D$393=0,"",IF(D392="[for completion]","",IF(D392="","",D392/$D$393)))</f>
        <v/>
      </c>
    </row>
    <row r="393" spans="1:7" x14ac:dyDescent="0.25">
      <c r="A393" s="274" t="s">
        <v>2117</v>
      </c>
      <c r="B393" s="260" t="s">
        <v>144</v>
      </c>
      <c r="C393" s="186">
        <f>SUM(C389:C392)</f>
        <v>0</v>
      </c>
      <c r="D393" s="187">
        <f>SUM(D389:D392)</f>
        <v>0</v>
      </c>
      <c r="E393" s="259"/>
      <c r="F393" s="248">
        <f>SUM(F389:F392)</f>
        <v>0</v>
      </c>
      <c r="G393" s="248">
        <f>SUM(G389:G392)</f>
        <v>0</v>
      </c>
    </row>
    <row r="394" spans="1:7" x14ac:dyDescent="0.25">
      <c r="A394" s="258" t="s">
        <v>2118</v>
      </c>
      <c r="B394" s="263"/>
      <c r="C394" s="264"/>
      <c r="D394" s="263"/>
      <c r="E394" s="261"/>
      <c r="F394" s="261"/>
      <c r="G394" s="261"/>
    </row>
    <row r="395" spans="1:7" x14ac:dyDescent="0.25">
      <c r="A395" s="85"/>
      <c r="B395" s="85" t="s">
        <v>2668</v>
      </c>
      <c r="C395" s="85" t="s">
        <v>2665</v>
      </c>
      <c r="D395" s="85" t="s">
        <v>2666</v>
      </c>
      <c r="E395" s="85"/>
      <c r="F395" s="85" t="s">
        <v>2667</v>
      </c>
      <c r="G395" s="85"/>
    </row>
    <row r="396" spans="1:7" s="257" customFormat="1" x14ac:dyDescent="0.25">
      <c r="A396" s="328" t="s">
        <v>2323</v>
      </c>
      <c r="B396" s="367" t="s">
        <v>2004</v>
      </c>
      <c r="C396" s="378" t="s">
        <v>82</v>
      </c>
      <c r="D396" s="383" t="s">
        <v>82</v>
      </c>
      <c r="E396" s="344"/>
      <c r="F396" s="383" t="s">
        <v>82</v>
      </c>
      <c r="G396" s="243" t="str">
        <f>IF($D$414=0,"",IF(D396="[for completion]","",IF(D396="","",D396/$D$414)))</f>
        <v/>
      </c>
    </row>
    <row r="397" spans="1:7" x14ac:dyDescent="0.25">
      <c r="A397" s="328" t="s">
        <v>2324</v>
      </c>
      <c r="B397" s="379" t="s">
        <v>2005</v>
      </c>
      <c r="C397" s="378" t="s">
        <v>82</v>
      </c>
      <c r="D397" s="383" t="s">
        <v>82</v>
      </c>
      <c r="E397" s="344"/>
      <c r="F397" s="383" t="s">
        <v>82</v>
      </c>
      <c r="G397" s="243" t="str">
        <f t="shared" ref="G397:G405" si="17">IF($D$414=0,"",IF(D397="[for completion]","",IF(D397="","",D397/$D$414)))</f>
        <v/>
      </c>
    </row>
    <row r="398" spans="1:7" x14ac:dyDescent="0.25">
      <c r="A398" s="328" t="s">
        <v>2325</v>
      </c>
      <c r="B398" s="367" t="s">
        <v>2006</v>
      </c>
      <c r="C398" s="378" t="s">
        <v>82</v>
      </c>
      <c r="D398" s="383" t="s">
        <v>82</v>
      </c>
      <c r="E398" s="344"/>
      <c r="F398" s="383" t="s">
        <v>82</v>
      </c>
      <c r="G398" s="243" t="str">
        <f t="shared" si="17"/>
        <v/>
      </c>
    </row>
    <row r="399" spans="1:7" x14ac:dyDescent="0.25">
      <c r="A399" s="328" t="s">
        <v>2326</v>
      </c>
      <c r="B399" s="367" t="s">
        <v>2007</v>
      </c>
      <c r="C399" s="378" t="s">
        <v>82</v>
      </c>
      <c r="D399" s="383" t="s">
        <v>82</v>
      </c>
      <c r="E399" s="344"/>
      <c r="F399" s="383" t="s">
        <v>82</v>
      </c>
      <c r="G399" s="243" t="str">
        <f t="shared" si="17"/>
        <v/>
      </c>
    </row>
    <row r="400" spans="1:7" x14ac:dyDescent="0.25">
      <c r="A400" s="328" t="s">
        <v>2327</v>
      </c>
      <c r="B400" s="367" t="s">
        <v>2008</v>
      </c>
      <c r="C400" s="378" t="s">
        <v>82</v>
      </c>
      <c r="D400" s="383" t="s">
        <v>82</v>
      </c>
      <c r="E400" s="344"/>
      <c r="F400" s="383" t="s">
        <v>82</v>
      </c>
      <c r="G400" s="243" t="str">
        <f t="shared" si="17"/>
        <v/>
      </c>
    </row>
    <row r="401" spans="1:7" x14ac:dyDescent="0.25">
      <c r="A401" s="328" t="s">
        <v>2328</v>
      </c>
      <c r="B401" s="367" t="s">
        <v>2009</v>
      </c>
      <c r="C401" s="378" t="s">
        <v>82</v>
      </c>
      <c r="D401" s="383" t="s">
        <v>2759</v>
      </c>
      <c r="E401" s="344"/>
      <c r="F401" s="383" t="s">
        <v>82</v>
      </c>
      <c r="G401" s="243" t="str">
        <f t="shared" si="17"/>
        <v/>
      </c>
    </row>
    <row r="402" spans="1:7" x14ac:dyDescent="0.25">
      <c r="A402" s="328" t="s">
        <v>2329</v>
      </c>
      <c r="B402" s="367" t="s">
        <v>1623</v>
      </c>
      <c r="C402" s="378" t="s">
        <v>82</v>
      </c>
      <c r="D402" s="383" t="s">
        <v>82</v>
      </c>
      <c r="E402" s="344"/>
      <c r="F402" s="383" t="s">
        <v>82</v>
      </c>
      <c r="G402" s="243" t="str">
        <f t="shared" si="17"/>
        <v/>
      </c>
    </row>
    <row r="403" spans="1:7" x14ac:dyDescent="0.25">
      <c r="A403" s="328" t="s">
        <v>2330</v>
      </c>
      <c r="B403" s="367" t="s">
        <v>2016</v>
      </c>
      <c r="C403" s="378" t="s">
        <v>82</v>
      </c>
      <c r="D403" s="383" t="s">
        <v>82</v>
      </c>
      <c r="E403" s="344"/>
      <c r="F403" s="383" t="s">
        <v>82</v>
      </c>
      <c r="G403" s="243" t="str">
        <f t="shared" si="17"/>
        <v/>
      </c>
    </row>
    <row r="404" spans="1:7" x14ac:dyDescent="0.25">
      <c r="A404" s="328" t="s">
        <v>2331</v>
      </c>
      <c r="B404" s="367" t="s">
        <v>144</v>
      </c>
      <c r="C404" s="380">
        <v>0</v>
      </c>
      <c r="D404" s="380">
        <v>0</v>
      </c>
      <c r="E404" s="344"/>
      <c r="F404" s="366"/>
      <c r="G404" s="243" t="str">
        <f t="shared" si="17"/>
        <v/>
      </c>
    </row>
    <row r="405" spans="1:7" x14ac:dyDescent="0.25">
      <c r="A405" s="328" t="s">
        <v>2332</v>
      </c>
      <c r="B405" s="263" t="s">
        <v>2664</v>
      </c>
      <c r="C405" s="263"/>
      <c r="D405" s="263"/>
      <c r="E405" s="263"/>
      <c r="F405" s="338" t="s">
        <v>82</v>
      </c>
      <c r="G405" s="243" t="str">
        <f t="shared" si="17"/>
        <v/>
      </c>
    </row>
    <row r="406" spans="1:7" x14ac:dyDescent="0.25">
      <c r="A406" s="328" t="s">
        <v>2333</v>
      </c>
      <c r="B406" s="356"/>
      <c r="C406" s="328"/>
      <c r="D406" s="328"/>
      <c r="E406" s="344"/>
      <c r="F406" s="243"/>
      <c r="G406" s="243"/>
    </row>
    <row r="407" spans="1:7" x14ac:dyDescent="0.25">
      <c r="A407" s="328" t="s">
        <v>2334</v>
      </c>
      <c r="B407" s="356"/>
      <c r="C407" s="328"/>
      <c r="D407" s="328"/>
      <c r="E407" s="344"/>
      <c r="F407" s="243"/>
      <c r="G407" s="243"/>
    </row>
    <row r="408" spans="1:7" x14ac:dyDescent="0.25">
      <c r="A408" s="328" t="s">
        <v>2335</v>
      </c>
      <c r="B408" s="356"/>
      <c r="C408" s="328"/>
      <c r="D408" s="328"/>
      <c r="E408" s="344"/>
      <c r="F408" s="243"/>
      <c r="G408" s="243"/>
    </row>
    <row r="409" spans="1:7" x14ac:dyDescent="0.25">
      <c r="A409" s="328" t="s">
        <v>2336</v>
      </c>
      <c r="B409" s="356"/>
      <c r="C409" s="328"/>
      <c r="D409" s="328"/>
      <c r="E409" s="344"/>
      <c r="F409" s="243"/>
      <c r="G409" s="243"/>
    </row>
    <row r="410" spans="1:7" x14ac:dyDescent="0.25">
      <c r="A410" s="328" t="s">
        <v>2337</v>
      </c>
      <c r="B410" s="356"/>
      <c r="C410" s="328"/>
      <c r="D410" s="328"/>
      <c r="E410" s="344"/>
      <c r="F410" s="243"/>
      <c r="G410" s="243"/>
    </row>
    <row r="411" spans="1:7" x14ac:dyDescent="0.25">
      <c r="A411" s="328" t="s">
        <v>2338</v>
      </c>
      <c r="B411" s="356"/>
      <c r="C411" s="328"/>
      <c r="D411" s="328"/>
      <c r="E411" s="344"/>
      <c r="F411" s="243"/>
      <c r="G411" s="243"/>
    </row>
    <row r="412" spans="1:7" x14ac:dyDescent="0.25">
      <c r="A412" s="328" t="s">
        <v>2339</v>
      </c>
      <c r="B412" s="356"/>
      <c r="C412" s="328"/>
      <c r="D412" s="328"/>
      <c r="E412" s="344"/>
      <c r="F412" s="243"/>
      <c r="G412" s="243"/>
    </row>
    <row r="413" spans="1:7" x14ac:dyDescent="0.25">
      <c r="A413" s="328" t="s">
        <v>2340</v>
      </c>
      <c r="B413" s="343"/>
      <c r="C413" s="328"/>
      <c r="D413" s="328"/>
      <c r="E413" s="344"/>
      <c r="F413" s="243"/>
      <c r="G413" s="243"/>
    </row>
    <row r="414" spans="1:7" x14ac:dyDescent="0.25">
      <c r="A414" s="328" t="s">
        <v>2341</v>
      </c>
      <c r="B414" s="343"/>
      <c r="C414" s="186"/>
      <c r="D414" s="328"/>
      <c r="E414" s="344"/>
      <c r="F414" s="348"/>
      <c r="G414" s="348"/>
    </row>
    <row r="415" spans="1:7" x14ac:dyDescent="0.25">
      <c r="A415" s="328" t="s">
        <v>2342</v>
      </c>
      <c r="B415" s="328"/>
      <c r="C415" s="345"/>
      <c r="D415" s="328"/>
      <c r="E415" s="344"/>
      <c r="F415" s="344"/>
      <c r="G415" s="344"/>
    </row>
    <row r="416" spans="1:7" x14ac:dyDescent="0.25">
      <c r="A416" s="328" t="s">
        <v>2343</v>
      </c>
      <c r="B416" s="328"/>
      <c r="C416" s="345"/>
      <c r="D416" s="328"/>
      <c r="E416" s="344"/>
      <c r="F416" s="344"/>
      <c r="G416" s="344"/>
    </row>
    <row r="417" spans="1:7" x14ac:dyDescent="0.25">
      <c r="A417" s="328" t="s">
        <v>2344</v>
      </c>
      <c r="B417" s="328"/>
      <c r="C417" s="345"/>
      <c r="D417" s="328"/>
      <c r="E417" s="344"/>
      <c r="F417" s="344"/>
      <c r="G417" s="344"/>
    </row>
    <row r="418" spans="1:7" x14ac:dyDescent="0.25">
      <c r="A418" s="328" t="s">
        <v>2345</v>
      </c>
      <c r="B418" s="328"/>
      <c r="C418" s="345"/>
      <c r="D418" s="328"/>
      <c r="E418" s="344"/>
      <c r="F418" s="344"/>
      <c r="G418" s="344"/>
    </row>
    <row r="419" spans="1:7" x14ac:dyDescent="0.25">
      <c r="A419" s="328" t="s">
        <v>2346</v>
      </c>
      <c r="B419" s="328"/>
      <c r="C419" s="345"/>
      <c r="D419" s="328"/>
      <c r="E419" s="344"/>
      <c r="F419" s="344"/>
      <c r="G419" s="344"/>
    </row>
    <row r="420" spans="1:7" x14ac:dyDescent="0.25">
      <c r="A420" s="328" t="s">
        <v>2347</v>
      </c>
      <c r="B420" s="328"/>
      <c r="C420" s="345"/>
      <c r="D420" s="328"/>
      <c r="E420" s="344"/>
      <c r="F420" s="344"/>
      <c r="G420" s="344"/>
    </row>
    <row r="421" spans="1:7" x14ac:dyDescent="0.25">
      <c r="A421" s="328" t="s">
        <v>2348</v>
      </c>
      <c r="B421" s="328"/>
      <c r="C421" s="345"/>
      <c r="D421" s="328"/>
      <c r="E421" s="344"/>
      <c r="F421" s="344"/>
      <c r="G421" s="344"/>
    </row>
    <row r="422" spans="1:7" x14ac:dyDescent="0.25">
      <c r="A422" s="328" t="s">
        <v>2349</v>
      </c>
      <c r="B422" s="328"/>
      <c r="C422" s="345"/>
      <c r="D422" s="328"/>
      <c r="E422" s="344"/>
      <c r="F422" s="344"/>
      <c r="G422" s="344"/>
    </row>
    <row r="423" spans="1:7" x14ac:dyDescent="0.25">
      <c r="A423" s="328" t="s">
        <v>2350</v>
      </c>
      <c r="B423" s="328"/>
      <c r="C423" s="345"/>
      <c r="D423" s="328"/>
      <c r="E423" s="344"/>
      <c r="F423" s="344"/>
      <c r="G423" s="344"/>
    </row>
    <row r="424" spans="1:7" x14ac:dyDescent="0.25">
      <c r="A424" s="328" t="s">
        <v>2351</v>
      </c>
      <c r="B424" s="328"/>
      <c r="C424" s="345"/>
      <c r="D424" s="328"/>
      <c r="E424" s="344"/>
      <c r="F424" s="344"/>
      <c r="G424" s="344"/>
    </row>
    <row r="425" spans="1:7" x14ac:dyDescent="0.25">
      <c r="A425" s="328" t="s">
        <v>2352</v>
      </c>
      <c r="B425" s="328"/>
      <c r="C425" s="345"/>
      <c r="D425" s="328"/>
      <c r="E425" s="344"/>
      <c r="F425" s="344"/>
      <c r="G425" s="344"/>
    </row>
    <row r="426" spans="1:7" x14ac:dyDescent="0.25">
      <c r="A426" s="328" t="s">
        <v>2353</v>
      </c>
      <c r="B426" s="328"/>
      <c r="C426" s="345"/>
      <c r="D426" s="328"/>
      <c r="E426" s="344"/>
      <c r="F426" s="344"/>
      <c r="G426" s="344"/>
    </row>
    <row r="427" spans="1:7" x14ac:dyDescent="0.25">
      <c r="A427" s="328" t="s">
        <v>2354</v>
      </c>
      <c r="B427" s="328"/>
      <c r="C427" s="345"/>
      <c r="D427" s="328"/>
      <c r="E427" s="344"/>
      <c r="F427" s="344"/>
      <c r="G427" s="344"/>
    </row>
    <row r="428" spans="1:7" x14ac:dyDescent="0.25">
      <c r="A428" s="328" t="s">
        <v>2355</v>
      </c>
      <c r="B428" s="328"/>
      <c r="C428" s="345"/>
      <c r="D428" s="328"/>
      <c r="E428" s="344"/>
      <c r="F428" s="344"/>
      <c r="G428" s="344"/>
    </row>
    <row r="429" spans="1:7" x14ac:dyDescent="0.25">
      <c r="A429" s="328" t="s">
        <v>2356</v>
      </c>
      <c r="B429" s="328"/>
      <c r="C429" s="345"/>
      <c r="D429" s="328"/>
      <c r="E429" s="344"/>
      <c r="F429" s="344"/>
      <c r="G429" s="344"/>
    </row>
    <row r="430" spans="1:7" x14ac:dyDescent="0.25">
      <c r="A430" s="328" t="s">
        <v>2357</v>
      </c>
      <c r="B430" s="328"/>
      <c r="C430" s="345"/>
      <c r="D430" s="328"/>
      <c r="E430" s="344"/>
      <c r="F430" s="344"/>
      <c r="G430" s="344"/>
    </row>
    <row r="431" spans="1:7" x14ac:dyDescent="0.25">
      <c r="A431" s="328" t="s">
        <v>2358</v>
      </c>
      <c r="B431" s="328"/>
      <c r="C431" s="345"/>
      <c r="D431" s="328"/>
      <c r="E431" s="344"/>
      <c r="F431" s="344"/>
      <c r="G431" s="344"/>
    </row>
    <row r="432" spans="1:7" x14ac:dyDescent="0.25">
      <c r="A432" s="328" t="s">
        <v>2359</v>
      </c>
      <c r="B432" s="328"/>
      <c r="C432" s="345"/>
      <c r="D432" s="328"/>
      <c r="E432" s="344"/>
      <c r="F432" s="344"/>
      <c r="G432" s="344"/>
    </row>
    <row r="433" spans="1:7" x14ac:dyDescent="0.25">
      <c r="A433" s="328" t="s">
        <v>2360</v>
      </c>
      <c r="B433" s="328"/>
      <c r="C433" s="345"/>
      <c r="D433" s="328"/>
      <c r="E433" s="344"/>
      <c r="F433" s="344"/>
      <c r="G433" s="344"/>
    </row>
    <row r="434" spans="1:7" x14ac:dyDescent="0.25">
      <c r="A434" s="328" t="s">
        <v>2361</v>
      </c>
      <c r="B434" s="328"/>
      <c r="C434" s="345"/>
      <c r="D434" s="328"/>
      <c r="E434" s="344"/>
      <c r="F434" s="344"/>
      <c r="G434" s="344"/>
    </row>
    <row r="435" spans="1:7" x14ac:dyDescent="0.25">
      <c r="A435" s="328" t="s">
        <v>2362</v>
      </c>
      <c r="B435" s="328"/>
      <c r="C435" s="345"/>
      <c r="D435" s="328"/>
      <c r="E435" s="344"/>
      <c r="F435" s="344"/>
      <c r="G435" s="344"/>
    </row>
    <row r="436" spans="1:7" x14ac:dyDescent="0.25">
      <c r="A436" s="328" t="s">
        <v>2363</v>
      </c>
      <c r="B436" s="328"/>
      <c r="C436" s="345"/>
      <c r="D436" s="328"/>
      <c r="E436" s="344"/>
      <c r="F436" s="344"/>
      <c r="G436" s="344"/>
    </row>
    <row r="437" spans="1:7" x14ac:dyDescent="0.25">
      <c r="A437" s="328" t="s">
        <v>2364</v>
      </c>
      <c r="B437" s="328"/>
      <c r="C437" s="345"/>
      <c r="D437" s="328"/>
      <c r="E437" s="344"/>
      <c r="F437" s="344"/>
      <c r="G437" s="344"/>
    </row>
    <row r="438" spans="1:7" x14ac:dyDescent="0.25">
      <c r="A438" s="328" t="s">
        <v>2365</v>
      </c>
      <c r="B438" s="328"/>
      <c r="C438" s="345"/>
      <c r="D438" s="328"/>
      <c r="E438" s="344"/>
      <c r="F438" s="344"/>
      <c r="G438" s="344"/>
    </row>
    <row r="439" spans="1:7" x14ac:dyDescent="0.25">
      <c r="A439" s="328" t="s">
        <v>2366</v>
      </c>
      <c r="B439" s="328"/>
      <c r="C439" s="345"/>
      <c r="D439" s="328"/>
      <c r="E439" s="344"/>
      <c r="F439" s="344"/>
      <c r="G439" s="344"/>
    </row>
    <row r="440" spans="1:7" x14ac:dyDescent="0.25">
      <c r="A440" s="328" t="s">
        <v>2367</v>
      </c>
      <c r="B440" s="328"/>
      <c r="C440" s="345"/>
      <c r="D440" s="328"/>
      <c r="E440" s="344"/>
      <c r="F440" s="344"/>
      <c r="G440" s="344"/>
    </row>
    <row r="441" spans="1:7" x14ac:dyDescent="0.25">
      <c r="A441" s="328" t="s">
        <v>2368</v>
      </c>
      <c r="B441" s="328"/>
      <c r="C441" s="345"/>
      <c r="D441" s="328"/>
      <c r="E441" s="344"/>
      <c r="F441" s="344"/>
      <c r="G441" s="344"/>
    </row>
    <row r="442" spans="1:7" x14ac:dyDescent="0.25">
      <c r="A442" s="328" t="s">
        <v>2369</v>
      </c>
      <c r="B442" s="328"/>
      <c r="C442" s="345"/>
      <c r="D442" s="328"/>
      <c r="E442" s="344"/>
      <c r="F442" s="344"/>
      <c r="G442" s="344"/>
    </row>
    <row r="443" spans="1:7" x14ac:dyDescent="0.25">
      <c r="A443" s="328" t="s">
        <v>2370</v>
      </c>
      <c r="B443" s="328"/>
      <c r="C443" s="345"/>
      <c r="D443" s="328"/>
      <c r="E443" s="344"/>
      <c r="F443" s="344"/>
      <c r="G443" s="344"/>
    </row>
    <row r="444" spans="1:7" ht="18.75" x14ac:dyDescent="0.25">
      <c r="A444" s="168"/>
      <c r="B444" s="254" t="s">
        <v>1922</v>
      </c>
      <c r="C444" s="168"/>
      <c r="D444" s="168"/>
      <c r="E444" s="168"/>
      <c r="F444" s="168"/>
      <c r="G444" s="168"/>
    </row>
    <row r="445" spans="1:7" x14ac:dyDescent="0.25">
      <c r="A445" s="85"/>
      <c r="B445" s="85" t="s">
        <v>2302</v>
      </c>
      <c r="C445" s="85" t="s">
        <v>640</v>
      </c>
      <c r="D445" s="85" t="s">
        <v>641</v>
      </c>
      <c r="E445" s="85"/>
      <c r="F445" s="85" t="s">
        <v>471</v>
      </c>
      <c r="G445" s="85" t="s">
        <v>642</v>
      </c>
    </row>
    <row r="446" spans="1:7" x14ac:dyDescent="0.25">
      <c r="A446" s="274" t="s">
        <v>1923</v>
      </c>
      <c r="B446" s="263" t="s">
        <v>644</v>
      </c>
      <c r="C446" s="333" t="s">
        <v>82</v>
      </c>
      <c r="D446" s="236"/>
      <c r="E446" s="236"/>
      <c r="F446" s="237"/>
      <c r="G446" s="237"/>
    </row>
    <row r="447" spans="1:7" x14ac:dyDescent="0.25">
      <c r="A447" s="236"/>
      <c r="B447" s="263"/>
      <c r="C447" s="227"/>
      <c r="D447" s="236"/>
      <c r="E447" s="236"/>
      <c r="F447" s="237"/>
      <c r="G447" s="237"/>
    </row>
    <row r="448" spans="1:7" x14ac:dyDescent="0.25">
      <c r="A448" s="263"/>
      <c r="B448" s="263" t="s">
        <v>645</v>
      </c>
      <c r="C448" s="227"/>
      <c r="D448" s="236"/>
      <c r="E448" s="236"/>
      <c r="F448" s="237"/>
      <c r="G448" s="237"/>
    </row>
    <row r="449" spans="1:7" x14ac:dyDescent="0.25">
      <c r="A449" s="263" t="s">
        <v>1924</v>
      </c>
      <c r="B449" s="332" t="s">
        <v>563</v>
      </c>
      <c r="C449" s="333" t="s">
        <v>82</v>
      </c>
      <c r="D449" s="333" t="s">
        <v>82</v>
      </c>
      <c r="E449" s="236"/>
      <c r="F449" s="243" t="str">
        <f>IF($C$473=0,"",IF(C449="[for completion]","",IF(C449="","",C449/$C$473)))</f>
        <v/>
      </c>
      <c r="G449" s="243" t="str">
        <f>IF($D$473=0,"",IF(D449="[for completion]","",IF(D449="","",D449/$D$473)))</f>
        <v/>
      </c>
    </row>
    <row r="450" spans="1:7" x14ac:dyDescent="0.25">
      <c r="A450" s="263" t="s">
        <v>1925</v>
      </c>
      <c r="B450" s="332" t="s">
        <v>563</v>
      </c>
      <c r="C450" s="333" t="s">
        <v>82</v>
      </c>
      <c r="D450" s="333" t="s">
        <v>82</v>
      </c>
      <c r="E450" s="236"/>
      <c r="F450" s="243" t="str">
        <f t="shared" ref="F450:F472" si="18">IF($C$473=0,"",IF(C450="[for completion]","",IF(C450="","",C450/$C$473)))</f>
        <v/>
      </c>
      <c r="G450" s="243" t="str">
        <f t="shared" ref="G450:G472" si="19">IF($D$473=0,"",IF(D450="[for completion]","",IF(D450="","",D450/$D$473)))</f>
        <v/>
      </c>
    </row>
    <row r="451" spans="1:7" x14ac:dyDescent="0.25">
      <c r="A451" s="263" t="s">
        <v>1926</v>
      </c>
      <c r="B451" s="332" t="s">
        <v>563</v>
      </c>
      <c r="C451" s="333" t="s">
        <v>82</v>
      </c>
      <c r="D451" s="333" t="s">
        <v>82</v>
      </c>
      <c r="E451" s="236"/>
      <c r="F451" s="243" t="str">
        <f t="shared" si="18"/>
        <v/>
      </c>
      <c r="G451" s="243" t="str">
        <f t="shared" si="19"/>
        <v/>
      </c>
    </row>
    <row r="452" spans="1:7" x14ac:dyDescent="0.25">
      <c r="A452" s="263" t="s">
        <v>1927</v>
      </c>
      <c r="B452" s="332" t="s">
        <v>563</v>
      </c>
      <c r="C452" s="333" t="s">
        <v>82</v>
      </c>
      <c r="D452" s="333" t="s">
        <v>82</v>
      </c>
      <c r="E452" s="236"/>
      <c r="F452" s="243" t="str">
        <f t="shared" si="18"/>
        <v/>
      </c>
      <c r="G452" s="243" t="str">
        <f t="shared" si="19"/>
        <v/>
      </c>
    </row>
    <row r="453" spans="1:7" x14ac:dyDescent="0.25">
      <c r="A453" s="263" t="s">
        <v>1928</v>
      </c>
      <c r="B453" s="332" t="s">
        <v>563</v>
      </c>
      <c r="C453" s="333" t="s">
        <v>82</v>
      </c>
      <c r="D453" s="333" t="s">
        <v>82</v>
      </c>
      <c r="E453" s="236"/>
      <c r="F453" s="243" t="str">
        <f t="shared" si="18"/>
        <v/>
      </c>
      <c r="G453" s="243" t="str">
        <f t="shared" si="19"/>
        <v/>
      </c>
    </row>
    <row r="454" spans="1:7" x14ac:dyDescent="0.25">
      <c r="A454" s="263" t="s">
        <v>1929</v>
      </c>
      <c r="B454" s="332" t="s">
        <v>563</v>
      </c>
      <c r="C454" s="333" t="s">
        <v>82</v>
      </c>
      <c r="D454" s="333" t="s">
        <v>82</v>
      </c>
      <c r="E454" s="236"/>
      <c r="F454" s="243" t="str">
        <f t="shared" si="18"/>
        <v/>
      </c>
      <c r="G454" s="243" t="str">
        <f t="shared" si="19"/>
        <v/>
      </c>
    </row>
    <row r="455" spans="1:7" x14ac:dyDescent="0.25">
      <c r="A455" s="263" t="s">
        <v>1930</v>
      </c>
      <c r="B455" s="332" t="s">
        <v>563</v>
      </c>
      <c r="C455" s="333" t="s">
        <v>82</v>
      </c>
      <c r="D455" s="333" t="s">
        <v>82</v>
      </c>
      <c r="E455" s="236"/>
      <c r="F455" s="243" t="str">
        <f t="shared" si="18"/>
        <v/>
      </c>
      <c r="G455" s="243" t="str">
        <f t="shared" si="19"/>
        <v/>
      </c>
    </row>
    <row r="456" spans="1:7" x14ac:dyDescent="0.25">
      <c r="A456" s="263" t="s">
        <v>1931</v>
      </c>
      <c r="B456" s="332" t="s">
        <v>563</v>
      </c>
      <c r="C456" s="333" t="s">
        <v>82</v>
      </c>
      <c r="D456" s="340" t="s">
        <v>82</v>
      </c>
      <c r="E456" s="236"/>
      <c r="F456" s="243" t="str">
        <f t="shared" si="18"/>
        <v/>
      </c>
      <c r="G456" s="243" t="str">
        <f t="shared" si="19"/>
        <v/>
      </c>
    </row>
    <row r="457" spans="1:7" x14ac:dyDescent="0.25">
      <c r="A457" s="263" t="s">
        <v>1932</v>
      </c>
      <c r="B457" s="332" t="s">
        <v>563</v>
      </c>
      <c r="C457" s="333" t="s">
        <v>82</v>
      </c>
      <c r="D457" s="340" t="s">
        <v>82</v>
      </c>
      <c r="E457" s="236"/>
      <c r="F457" s="243" t="str">
        <f t="shared" si="18"/>
        <v/>
      </c>
      <c r="G457" s="243" t="str">
        <f t="shared" si="19"/>
        <v/>
      </c>
    </row>
    <row r="458" spans="1:7" x14ac:dyDescent="0.25">
      <c r="A458" s="263" t="s">
        <v>2371</v>
      </c>
      <c r="B458" s="332" t="s">
        <v>563</v>
      </c>
      <c r="C458" s="333" t="s">
        <v>82</v>
      </c>
      <c r="D458" s="340" t="s">
        <v>82</v>
      </c>
      <c r="E458" s="234"/>
      <c r="F458" s="243" t="str">
        <f t="shared" si="18"/>
        <v/>
      </c>
      <c r="G458" s="243" t="str">
        <f t="shared" si="19"/>
        <v/>
      </c>
    </row>
    <row r="459" spans="1:7" x14ac:dyDescent="0.25">
      <c r="A459" s="263" t="s">
        <v>2372</v>
      </c>
      <c r="B459" s="332" t="s">
        <v>563</v>
      </c>
      <c r="C459" s="333" t="s">
        <v>82</v>
      </c>
      <c r="D459" s="340" t="s">
        <v>82</v>
      </c>
      <c r="E459" s="234"/>
      <c r="F459" s="243" t="str">
        <f t="shared" si="18"/>
        <v/>
      </c>
      <c r="G459" s="243" t="str">
        <f t="shared" si="19"/>
        <v/>
      </c>
    </row>
    <row r="460" spans="1:7" x14ac:dyDescent="0.25">
      <c r="A460" s="263" t="s">
        <v>2373</v>
      </c>
      <c r="B460" s="332" t="s">
        <v>563</v>
      </c>
      <c r="C460" s="333" t="s">
        <v>82</v>
      </c>
      <c r="D460" s="340" t="s">
        <v>82</v>
      </c>
      <c r="E460" s="234"/>
      <c r="F460" s="243" t="str">
        <f t="shared" si="18"/>
        <v/>
      </c>
      <c r="G460" s="243" t="str">
        <f t="shared" si="19"/>
        <v/>
      </c>
    </row>
    <row r="461" spans="1:7" x14ac:dyDescent="0.25">
      <c r="A461" s="263" t="s">
        <v>2374</v>
      </c>
      <c r="B461" s="332" t="s">
        <v>563</v>
      </c>
      <c r="C461" s="333" t="s">
        <v>82</v>
      </c>
      <c r="D461" s="340" t="s">
        <v>82</v>
      </c>
      <c r="E461" s="234"/>
      <c r="F461" s="243" t="str">
        <f t="shared" si="18"/>
        <v/>
      </c>
      <c r="G461" s="243" t="str">
        <f t="shared" si="19"/>
        <v/>
      </c>
    </row>
    <row r="462" spans="1:7" x14ac:dyDescent="0.25">
      <c r="A462" s="263" t="s">
        <v>2375</v>
      </c>
      <c r="B462" s="332" t="s">
        <v>563</v>
      </c>
      <c r="C462" s="333" t="s">
        <v>82</v>
      </c>
      <c r="D462" s="340" t="s">
        <v>82</v>
      </c>
      <c r="E462" s="234"/>
      <c r="F462" s="243" t="str">
        <f t="shared" si="18"/>
        <v/>
      </c>
      <c r="G462" s="243" t="str">
        <f t="shared" si="19"/>
        <v/>
      </c>
    </row>
    <row r="463" spans="1:7" x14ac:dyDescent="0.25">
      <c r="A463" s="263" t="s">
        <v>2376</v>
      </c>
      <c r="B463" s="332" t="s">
        <v>563</v>
      </c>
      <c r="C463" s="333" t="s">
        <v>82</v>
      </c>
      <c r="D463" s="340" t="s">
        <v>82</v>
      </c>
      <c r="E463" s="234"/>
      <c r="F463" s="243" t="str">
        <f t="shared" si="18"/>
        <v/>
      </c>
      <c r="G463" s="243" t="str">
        <f t="shared" si="19"/>
        <v/>
      </c>
    </row>
    <row r="464" spans="1:7" x14ac:dyDescent="0.25">
      <c r="A464" s="263" t="s">
        <v>2377</v>
      </c>
      <c r="B464" s="332" t="s">
        <v>563</v>
      </c>
      <c r="C464" s="333" t="s">
        <v>82</v>
      </c>
      <c r="D464" s="340" t="s">
        <v>82</v>
      </c>
      <c r="E464" s="227"/>
      <c r="F464" s="243" t="str">
        <f t="shared" si="18"/>
        <v/>
      </c>
      <c r="G464" s="243" t="str">
        <f t="shared" si="19"/>
        <v/>
      </c>
    </row>
    <row r="465" spans="1:7" x14ac:dyDescent="0.25">
      <c r="A465" s="263" t="s">
        <v>2378</v>
      </c>
      <c r="B465" s="332" t="s">
        <v>563</v>
      </c>
      <c r="C465" s="333" t="s">
        <v>82</v>
      </c>
      <c r="D465" s="340" t="s">
        <v>82</v>
      </c>
      <c r="E465" s="230"/>
      <c r="F465" s="243" t="str">
        <f t="shared" si="18"/>
        <v/>
      </c>
      <c r="G465" s="243" t="str">
        <f t="shared" si="19"/>
        <v/>
      </c>
    </row>
    <row r="466" spans="1:7" x14ac:dyDescent="0.25">
      <c r="A466" s="263" t="s">
        <v>2379</v>
      </c>
      <c r="B466" s="332" t="s">
        <v>563</v>
      </c>
      <c r="C466" s="333" t="s">
        <v>82</v>
      </c>
      <c r="D466" s="340" t="s">
        <v>82</v>
      </c>
      <c r="E466" s="230"/>
      <c r="F466" s="243" t="str">
        <f t="shared" si="18"/>
        <v/>
      </c>
      <c r="G466" s="243" t="str">
        <f t="shared" si="19"/>
        <v/>
      </c>
    </row>
    <row r="467" spans="1:7" x14ac:dyDescent="0.25">
      <c r="A467" s="263" t="s">
        <v>2380</v>
      </c>
      <c r="B467" s="332" t="s">
        <v>563</v>
      </c>
      <c r="C467" s="333" t="s">
        <v>82</v>
      </c>
      <c r="D467" s="340" t="s">
        <v>82</v>
      </c>
      <c r="E467" s="230"/>
      <c r="F467" s="243" t="str">
        <f t="shared" si="18"/>
        <v/>
      </c>
      <c r="G467" s="243" t="str">
        <f t="shared" si="19"/>
        <v/>
      </c>
    </row>
    <row r="468" spans="1:7" x14ac:dyDescent="0.25">
      <c r="A468" s="263" t="s">
        <v>2381</v>
      </c>
      <c r="B468" s="332" t="s">
        <v>563</v>
      </c>
      <c r="C468" s="333" t="s">
        <v>82</v>
      </c>
      <c r="D468" s="340" t="s">
        <v>82</v>
      </c>
      <c r="E468" s="230"/>
      <c r="F468" s="243" t="str">
        <f t="shared" si="18"/>
        <v/>
      </c>
      <c r="G468" s="243" t="str">
        <f t="shared" si="19"/>
        <v/>
      </c>
    </row>
    <row r="469" spans="1:7" x14ac:dyDescent="0.25">
      <c r="A469" s="263" t="s">
        <v>2382</v>
      </c>
      <c r="B469" s="332" t="s">
        <v>563</v>
      </c>
      <c r="C469" s="333" t="s">
        <v>82</v>
      </c>
      <c r="D469" s="340" t="s">
        <v>82</v>
      </c>
      <c r="E469" s="230"/>
      <c r="F469" s="243" t="str">
        <f t="shared" si="18"/>
        <v/>
      </c>
      <c r="G469" s="243" t="str">
        <f t="shared" si="19"/>
        <v/>
      </c>
    </row>
    <row r="470" spans="1:7" x14ac:dyDescent="0.25">
      <c r="A470" s="263" t="s">
        <v>2383</v>
      </c>
      <c r="B470" s="332" t="s">
        <v>563</v>
      </c>
      <c r="C470" s="333" t="s">
        <v>82</v>
      </c>
      <c r="D470" s="340" t="s">
        <v>82</v>
      </c>
      <c r="E470" s="230"/>
      <c r="F470" s="243" t="str">
        <f t="shared" si="18"/>
        <v/>
      </c>
      <c r="G470" s="243" t="str">
        <f t="shared" si="19"/>
        <v/>
      </c>
    </row>
    <row r="471" spans="1:7" x14ac:dyDescent="0.25">
      <c r="A471" s="263" t="s">
        <v>2384</v>
      </c>
      <c r="B471" s="332" t="s">
        <v>563</v>
      </c>
      <c r="C471" s="333" t="s">
        <v>82</v>
      </c>
      <c r="D471" s="340" t="s">
        <v>82</v>
      </c>
      <c r="E471" s="230"/>
      <c r="F471" s="243" t="str">
        <f t="shared" si="18"/>
        <v/>
      </c>
      <c r="G471" s="243" t="str">
        <f t="shared" si="19"/>
        <v/>
      </c>
    </row>
    <row r="472" spans="1:7" x14ac:dyDescent="0.25">
      <c r="A472" s="263" t="s">
        <v>2385</v>
      </c>
      <c r="B472" s="332" t="s">
        <v>563</v>
      </c>
      <c r="C472" s="333" t="s">
        <v>82</v>
      </c>
      <c r="D472" s="340" t="s">
        <v>82</v>
      </c>
      <c r="E472" s="230"/>
      <c r="F472" s="243" t="str">
        <f t="shared" si="18"/>
        <v/>
      </c>
      <c r="G472" s="243" t="str">
        <f t="shared" si="19"/>
        <v/>
      </c>
    </row>
    <row r="473" spans="1:7" x14ac:dyDescent="0.25">
      <c r="A473" s="263" t="s">
        <v>2386</v>
      </c>
      <c r="B473" s="234" t="s">
        <v>144</v>
      </c>
      <c r="C473" s="249">
        <f>SUM(C449:C472)</f>
        <v>0</v>
      </c>
      <c r="D473" s="328">
        <f>SUM(D449:D472)</f>
        <v>0</v>
      </c>
      <c r="E473" s="230"/>
      <c r="F473" s="248">
        <f>SUM(F449:F472)</f>
        <v>0</v>
      </c>
      <c r="G473" s="248">
        <f>SUM(G449:G472)</f>
        <v>0</v>
      </c>
    </row>
    <row r="474" spans="1:7" x14ac:dyDescent="0.25">
      <c r="A474" s="85"/>
      <c r="B474" s="85" t="s">
        <v>2319</v>
      </c>
      <c r="C474" s="85" t="s">
        <v>640</v>
      </c>
      <c r="D474" s="85" t="s">
        <v>641</v>
      </c>
      <c r="E474" s="85"/>
      <c r="F474" s="85" t="s">
        <v>471</v>
      </c>
      <c r="G474" s="85" t="s">
        <v>642</v>
      </c>
    </row>
    <row r="475" spans="1:7" x14ac:dyDescent="0.25">
      <c r="A475" s="263" t="s">
        <v>1934</v>
      </c>
      <c r="B475" s="227" t="s">
        <v>673</v>
      </c>
      <c r="C475" s="339" t="s">
        <v>82</v>
      </c>
      <c r="D475" s="227"/>
      <c r="E475" s="227"/>
      <c r="F475" s="227"/>
      <c r="G475" s="227"/>
    </row>
    <row r="476" spans="1:7" x14ac:dyDescent="0.25">
      <c r="A476" s="263"/>
      <c r="B476" s="227"/>
      <c r="C476" s="227"/>
      <c r="D476" s="227"/>
      <c r="E476" s="227"/>
      <c r="F476" s="227"/>
      <c r="G476" s="227"/>
    </row>
    <row r="477" spans="1:7" x14ac:dyDescent="0.25">
      <c r="A477" s="263"/>
      <c r="B477" s="234" t="s">
        <v>674</v>
      </c>
      <c r="C477" s="227"/>
      <c r="D477" s="227"/>
      <c r="E477" s="227"/>
      <c r="F477" s="227"/>
      <c r="G477" s="227"/>
    </row>
    <row r="478" spans="1:7" x14ac:dyDescent="0.25">
      <c r="A478" s="263" t="s">
        <v>1935</v>
      </c>
      <c r="B478" s="227" t="s">
        <v>676</v>
      </c>
      <c r="C478" s="333" t="s">
        <v>82</v>
      </c>
      <c r="D478" s="340" t="s">
        <v>82</v>
      </c>
      <c r="E478" s="227"/>
      <c r="F478" s="243" t="str">
        <f>IF($C$486=0,"",IF(C478="[for completion]","",IF(C478="","",C478/$C$486)))</f>
        <v/>
      </c>
      <c r="G478" s="243" t="str">
        <f>IF($D$486=0,"",IF(D478="[for completion]","",IF(D478="","",D478/$D$486)))</f>
        <v/>
      </c>
    </row>
    <row r="479" spans="1:7" x14ac:dyDescent="0.25">
      <c r="A479" s="263" t="s">
        <v>1936</v>
      </c>
      <c r="B479" s="227" t="s">
        <v>678</v>
      </c>
      <c r="C479" s="333" t="s">
        <v>82</v>
      </c>
      <c r="D479" s="340" t="s">
        <v>82</v>
      </c>
      <c r="E479" s="227"/>
      <c r="F479" s="243" t="str">
        <f t="shared" ref="F479:F485" si="20">IF($C$486=0,"",IF(C479="[for completion]","",IF(C479="","",C479/$C$486)))</f>
        <v/>
      </c>
      <c r="G479" s="243" t="str">
        <f t="shared" ref="G479:G485" si="21">IF($D$486=0,"",IF(D479="[for completion]","",IF(D479="","",D479/$D$486)))</f>
        <v/>
      </c>
    </row>
    <row r="480" spans="1:7" x14ac:dyDescent="0.25">
      <c r="A480" s="263" t="s">
        <v>1937</v>
      </c>
      <c r="B480" s="227" t="s">
        <v>680</v>
      </c>
      <c r="C480" s="333" t="s">
        <v>82</v>
      </c>
      <c r="D480" s="340" t="s">
        <v>82</v>
      </c>
      <c r="E480" s="227"/>
      <c r="F480" s="243" t="str">
        <f t="shared" si="20"/>
        <v/>
      </c>
      <c r="G480" s="243" t="str">
        <f t="shared" si="21"/>
        <v/>
      </c>
    </row>
    <row r="481" spans="1:7" x14ac:dyDescent="0.25">
      <c r="A481" s="263" t="s">
        <v>1938</v>
      </c>
      <c r="B481" s="227" t="s">
        <v>682</v>
      </c>
      <c r="C481" s="333" t="s">
        <v>82</v>
      </c>
      <c r="D481" s="340" t="s">
        <v>82</v>
      </c>
      <c r="E481" s="227"/>
      <c r="F481" s="243" t="str">
        <f t="shared" si="20"/>
        <v/>
      </c>
      <c r="G481" s="243" t="str">
        <f t="shared" si="21"/>
        <v/>
      </c>
    </row>
    <row r="482" spans="1:7" x14ac:dyDescent="0.25">
      <c r="A482" s="263" t="s">
        <v>1939</v>
      </c>
      <c r="B482" s="227" t="s">
        <v>684</v>
      </c>
      <c r="C482" s="333" t="s">
        <v>82</v>
      </c>
      <c r="D482" s="340" t="s">
        <v>82</v>
      </c>
      <c r="E482" s="227"/>
      <c r="F482" s="243" t="str">
        <f t="shared" si="20"/>
        <v/>
      </c>
      <c r="G482" s="243" t="str">
        <f t="shared" si="21"/>
        <v/>
      </c>
    </row>
    <row r="483" spans="1:7" x14ac:dyDescent="0.25">
      <c r="A483" s="263" t="s">
        <v>1940</v>
      </c>
      <c r="B483" s="227" t="s">
        <v>686</v>
      </c>
      <c r="C483" s="333" t="s">
        <v>82</v>
      </c>
      <c r="D483" s="340" t="s">
        <v>82</v>
      </c>
      <c r="E483" s="227"/>
      <c r="F483" s="243" t="str">
        <f t="shared" si="20"/>
        <v/>
      </c>
      <c r="G483" s="243" t="str">
        <f t="shared" si="21"/>
        <v/>
      </c>
    </row>
    <row r="484" spans="1:7" x14ac:dyDescent="0.25">
      <c r="A484" s="263" t="s">
        <v>1941</v>
      </c>
      <c r="B484" s="227" t="s">
        <v>688</v>
      </c>
      <c r="C484" s="333" t="s">
        <v>82</v>
      </c>
      <c r="D484" s="340" t="s">
        <v>82</v>
      </c>
      <c r="E484" s="227"/>
      <c r="F484" s="243" t="str">
        <f t="shared" si="20"/>
        <v/>
      </c>
      <c r="G484" s="243" t="str">
        <f t="shared" si="21"/>
        <v/>
      </c>
    </row>
    <row r="485" spans="1:7" x14ac:dyDescent="0.25">
      <c r="A485" s="263" t="s">
        <v>1942</v>
      </c>
      <c r="B485" s="227" t="s">
        <v>690</v>
      </c>
      <c r="C485" s="333" t="s">
        <v>82</v>
      </c>
      <c r="D485" s="340" t="s">
        <v>82</v>
      </c>
      <c r="E485" s="227"/>
      <c r="F485" s="243" t="str">
        <f t="shared" si="20"/>
        <v/>
      </c>
      <c r="G485" s="243" t="str">
        <f t="shared" si="21"/>
        <v/>
      </c>
    </row>
    <row r="486" spans="1:7" x14ac:dyDescent="0.25">
      <c r="A486" s="263" t="s">
        <v>1943</v>
      </c>
      <c r="B486" s="239" t="s">
        <v>144</v>
      </c>
      <c r="C486" s="244">
        <f>SUM(C478:C485)</f>
        <v>0</v>
      </c>
      <c r="D486" s="247">
        <f>SUM(D478:D485)</f>
        <v>0</v>
      </c>
      <c r="E486" s="227"/>
      <c r="F486" s="241">
        <f>SUM(F478:F485)</f>
        <v>0</v>
      </c>
      <c r="G486" s="264">
        <f>SUM(G478:G485)</f>
        <v>0</v>
      </c>
    </row>
    <row r="487" spans="1:7" x14ac:dyDescent="0.25">
      <c r="A487" s="263" t="s">
        <v>1944</v>
      </c>
      <c r="B487" s="231" t="s">
        <v>693</v>
      </c>
      <c r="C487" s="333"/>
      <c r="D487" s="340"/>
      <c r="E487" s="227"/>
      <c r="F487" s="243" t="s">
        <v>1635</v>
      </c>
      <c r="G487" s="243" t="s">
        <v>1635</v>
      </c>
    </row>
    <row r="488" spans="1:7" x14ac:dyDescent="0.25">
      <c r="A488" s="263" t="s">
        <v>1945</v>
      </c>
      <c r="B488" s="231" t="s">
        <v>695</v>
      </c>
      <c r="C488" s="333"/>
      <c r="D488" s="340"/>
      <c r="E488" s="227"/>
      <c r="F488" s="243" t="s">
        <v>1635</v>
      </c>
      <c r="G488" s="243" t="s">
        <v>1635</v>
      </c>
    </row>
    <row r="489" spans="1:7" x14ac:dyDescent="0.25">
      <c r="A489" s="263" t="s">
        <v>1946</v>
      </c>
      <c r="B489" s="231" t="s">
        <v>697</v>
      </c>
      <c r="C489" s="333"/>
      <c r="D489" s="340"/>
      <c r="E489" s="227"/>
      <c r="F489" s="243" t="s">
        <v>1635</v>
      </c>
      <c r="G489" s="243" t="s">
        <v>1635</v>
      </c>
    </row>
    <row r="490" spans="1:7" x14ac:dyDescent="0.25">
      <c r="A490" s="263" t="s">
        <v>2019</v>
      </c>
      <c r="B490" s="231" t="s">
        <v>699</v>
      </c>
      <c r="C490" s="333"/>
      <c r="D490" s="340"/>
      <c r="E490" s="227"/>
      <c r="F490" s="243" t="s">
        <v>1635</v>
      </c>
      <c r="G490" s="243" t="s">
        <v>1635</v>
      </c>
    </row>
    <row r="491" spans="1:7" x14ac:dyDescent="0.25">
      <c r="A491" s="263" t="s">
        <v>2020</v>
      </c>
      <c r="B491" s="231" t="s">
        <v>701</v>
      </c>
      <c r="C491" s="333"/>
      <c r="D491" s="340"/>
      <c r="E491" s="227"/>
      <c r="F491" s="243" t="s">
        <v>1635</v>
      </c>
      <c r="G491" s="243" t="s">
        <v>1635</v>
      </c>
    </row>
    <row r="492" spans="1:7" x14ac:dyDescent="0.25">
      <c r="A492" s="263" t="s">
        <v>2021</v>
      </c>
      <c r="B492" s="231" t="s">
        <v>703</v>
      </c>
      <c r="C492" s="333"/>
      <c r="D492" s="340"/>
      <c r="E492" s="227"/>
      <c r="F492" s="243" t="s">
        <v>1635</v>
      </c>
      <c r="G492" s="243" t="s">
        <v>1635</v>
      </c>
    </row>
    <row r="493" spans="1:7" x14ac:dyDescent="0.25">
      <c r="A493" s="263" t="s">
        <v>2022</v>
      </c>
      <c r="B493" s="231"/>
      <c r="C493" s="227"/>
      <c r="D493" s="227"/>
      <c r="E493" s="227"/>
      <c r="F493" s="228"/>
      <c r="G493" s="228"/>
    </row>
    <row r="494" spans="1:7" x14ac:dyDescent="0.25">
      <c r="A494" s="263" t="s">
        <v>2023</v>
      </c>
      <c r="B494" s="231"/>
      <c r="C494" s="227"/>
      <c r="D494" s="227"/>
      <c r="E494" s="227"/>
      <c r="F494" s="228"/>
      <c r="G494" s="228"/>
    </row>
    <row r="495" spans="1:7" x14ac:dyDescent="0.25">
      <c r="A495" s="263" t="s">
        <v>2024</v>
      </c>
      <c r="B495" s="231"/>
      <c r="C495" s="227"/>
      <c r="D495" s="227"/>
      <c r="E495" s="227"/>
      <c r="F495" s="230"/>
      <c r="G495" s="230"/>
    </row>
    <row r="496" spans="1:7" x14ac:dyDescent="0.25">
      <c r="A496" s="85"/>
      <c r="B496" s="85" t="s">
        <v>2387</v>
      </c>
      <c r="C496" s="85" t="s">
        <v>640</v>
      </c>
      <c r="D496" s="85" t="s">
        <v>641</v>
      </c>
      <c r="E496" s="85"/>
      <c r="F496" s="85" t="s">
        <v>471</v>
      </c>
      <c r="G496" s="85" t="s">
        <v>642</v>
      </c>
    </row>
    <row r="497" spans="1:7" x14ac:dyDescent="0.25">
      <c r="A497" s="263" t="s">
        <v>1947</v>
      </c>
      <c r="B497" s="227" t="s">
        <v>673</v>
      </c>
      <c r="C497" s="339" t="s">
        <v>116</v>
      </c>
      <c r="D497" s="227"/>
      <c r="E497" s="227"/>
      <c r="F497" s="227"/>
      <c r="G497" s="227"/>
    </row>
    <row r="498" spans="1:7" x14ac:dyDescent="0.25">
      <c r="A498" s="263"/>
      <c r="B498" s="227"/>
      <c r="C498" s="227"/>
      <c r="D498" s="227"/>
      <c r="E498" s="227"/>
      <c r="F498" s="227"/>
      <c r="G498" s="227"/>
    </row>
    <row r="499" spans="1:7" x14ac:dyDescent="0.25">
      <c r="A499" s="263"/>
      <c r="B499" s="234" t="s">
        <v>674</v>
      </c>
      <c r="C499" s="227"/>
      <c r="D499" s="227"/>
      <c r="E499" s="227"/>
      <c r="F499" s="227"/>
      <c r="G499" s="227"/>
    </row>
    <row r="500" spans="1:7" x14ac:dyDescent="0.25">
      <c r="A500" s="263" t="s">
        <v>1948</v>
      </c>
      <c r="B500" s="227" t="s">
        <v>676</v>
      </c>
      <c r="C500" s="333" t="s">
        <v>116</v>
      </c>
      <c r="D500" s="340" t="s">
        <v>116</v>
      </c>
      <c r="E500" s="227"/>
      <c r="F500" s="243" t="str">
        <f>IF($C$508=0,"",IF(C500="[for completion]","",IF(C500="","",C500/$C$508)))</f>
        <v/>
      </c>
      <c r="G500" s="243" t="str">
        <f>IF($D$508=0,"",IF(D500="[for completion]","",IF(D500="","",D500/$D$508)))</f>
        <v/>
      </c>
    </row>
    <row r="501" spans="1:7" x14ac:dyDescent="0.25">
      <c r="A501" s="263" t="s">
        <v>1949</v>
      </c>
      <c r="B501" s="227" t="s">
        <v>678</v>
      </c>
      <c r="C501" s="333" t="s">
        <v>116</v>
      </c>
      <c r="D501" s="340" t="s">
        <v>116</v>
      </c>
      <c r="E501" s="227"/>
      <c r="F501" s="243" t="str">
        <f t="shared" ref="F501:F507" si="22">IF($C$508=0,"",IF(C501="[for completion]","",IF(C501="","",C501/$C$508)))</f>
        <v/>
      </c>
      <c r="G501" s="243" t="str">
        <f t="shared" ref="G501:G507" si="23">IF($D$508=0,"",IF(D501="[for completion]","",IF(D501="","",D501/$D$508)))</f>
        <v/>
      </c>
    </row>
    <row r="502" spans="1:7" x14ac:dyDescent="0.25">
      <c r="A502" s="263" t="s">
        <v>1950</v>
      </c>
      <c r="B502" s="227" t="s">
        <v>680</v>
      </c>
      <c r="C502" s="333" t="s">
        <v>116</v>
      </c>
      <c r="D502" s="340" t="s">
        <v>116</v>
      </c>
      <c r="E502" s="227"/>
      <c r="F502" s="243" t="str">
        <f t="shared" si="22"/>
        <v/>
      </c>
      <c r="G502" s="243" t="str">
        <f t="shared" si="23"/>
        <v/>
      </c>
    </row>
    <row r="503" spans="1:7" x14ac:dyDescent="0.25">
      <c r="A503" s="263" t="s">
        <v>1951</v>
      </c>
      <c r="B503" s="263" t="s">
        <v>682</v>
      </c>
      <c r="C503" s="333" t="s">
        <v>116</v>
      </c>
      <c r="D503" s="340" t="s">
        <v>116</v>
      </c>
      <c r="E503" s="227"/>
      <c r="F503" s="243" t="str">
        <f t="shared" si="22"/>
        <v/>
      </c>
      <c r="G503" s="243" t="str">
        <f t="shared" si="23"/>
        <v/>
      </c>
    </row>
    <row r="504" spans="1:7" x14ac:dyDescent="0.25">
      <c r="A504" s="263" t="s">
        <v>1952</v>
      </c>
      <c r="B504" s="227" t="s">
        <v>684</v>
      </c>
      <c r="C504" s="333" t="s">
        <v>116</v>
      </c>
      <c r="D504" s="340" t="s">
        <v>116</v>
      </c>
      <c r="E504" s="227"/>
      <c r="F504" s="243" t="str">
        <f t="shared" si="22"/>
        <v/>
      </c>
      <c r="G504" s="243" t="str">
        <f t="shared" si="23"/>
        <v/>
      </c>
    </row>
    <row r="505" spans="1:7" x14ac:dyDescent="0.25">
      <c r="A505" s="263" t="s">
        <v>1953</v>
      </c>
      <c r="B505" s="227" t="s">
        <v>686</v>
      </c>
      <c r="C505" s="333" t="s">
        <v>116</v>
      </c>
      <c r="D505" s="340" t="s">
        <v>116</v>
      </c>
      <c r="E505" s="227"/>
      <c r="F505" s="243" t="str">
        <f t="shared" si="22"/>
        <v/>
      </c>
      <c r="G505" s="243" t="str">
        <f t="shared" si="23"/>
        <v/>
      </c>
    </row>
    <row r="506" spans="1:7" x14ac:dyDescent="0.25">
      <c r="A506" s="263" t="s">
        <v>1954</v>
      </c>
      <c r="B506" s="227" t="s">
        <v>688</v>
      </c>
      <c r="C506" s="333" t="s">
        <v>116</v>
      </c>
      <c r="D506" s="340" t="s">
        <v>116</v>
      </c>
      <c r="E506" s="227"/>
      <c r="F506" s="243" t="str">
        <f t="shared" si="22"/>
        <v/>
      </c>
      <c r="G506" s="243" t="str">
        <f t="shared" si="23"/>
        <v/>
      </c>
    </row>
    <row r="507" spans="1:7" x14ac:dyDescent="0.25">
      <c r="A507" s="263" t="s">
        <v>1955</v>
      </c>
      <c r="B507" s="227" t="s">
        <v>690</v>
      </c>
      <c r="C507" s="333" t="s">
        <v>116</v>
      </c>
      <c r="D507" s="331" t="s">
        <v>116</v>
      </c>
      <c r="E507" s="227"/>
      <c r="F507" s="243" t="str">
        <f t="shared" si="22"/>
        <v/>
      </c>
      <c r="G507" s="243" t="str">
        <f t="shared" si="23"/>
        <v/>
      </c>
    </row>
    <row r="508" spans="1:7" x14ac:dyDescent="0.25">
      <c r="A508" s="263" t="s">
        <v>1956</v>
      </c>
      <c r="B508" s="239" t="s">
        <v>144</v>
      </c>
      <c r="C508" s="244">
        <f>SUM(C500:C507)</f>
        <v>0</v>
      </c>
      <c r="D508" s="247">
        <f>SUM(D500:D507)</f>
        <v>0</v>
      </c>
      <c r="E508" s="227"/>
      <c r="F508" s="264">
        <f>SUM(F500:F507)</f>
        <v>0</v>
      </c>
      <c r="G508" s="241">
        <f>SUM(G500:G507)</f>
        <v>0</v>
      </c>
    </row>
    <row r="509" spans="1:7" x14ac:dyDescent="0.25">
      <c r="A509" s="263" t="s">
        <v>2025</v>
      </c>
      <c r="B509" s="231" t="s">
        <v>693</v>
      </c>
      <c r="C509" s="244"/>
      <c r="D509" s="246"/>
      <c r="E509" s="227"/>
      <c r="F509" s="243" t="s">
        <v>1635</v>
      </c>
      <c r="G509" s="243" t="s">
        <v>1635</v>
      </c>
    </row>
    <row r="510" spans="1:7" x14ac:dyDescent="0.25">
      <c r="A510" s="263" t="s">
        <v>2026</v>
      </c>
      <c r="B510" s="231" t="s">
        <v>695</v>
      </c>
      <c r="C510" s="244"/>
      <c r="D510" s="246"/>
      <c r="E510" s="227"/>
      <c r="F510" s="243" t="s">
        <v>1635</v>
      </c>
      <c r="G510" s="243" t="s">
        <v>1635</v>
      </c>
    </row>
    <row r="511" spans="1:7" x14ac:dyDescent="0.25">
      <c r="A511" s="263" t="s">
        <v>2027</v>
      </c>
      <c r="B511" s="231" t="s">
        <v>697</v>
      </c>
      <c r="C511" s="244"/>
      <c r="D511" s="246"/>
      <c r="E511" s="227"/>
      <c r="F511" s="243" t="s">
        <v>1635</v>
      </c>
      <c r="G511" s="243" t="s">
        <v>1635</v>
      </c>
    </row>
    <row r="512" spans="1:7" x14ac:dyDescent="0.25">
      <c r="A512" s="263" t="s">
        <v>2206</v>
      </c>
      <c r="B512" s="231" t="s">
        <v>699</v>
      </c>
      <c r="C512" s="244"/>
      <c r="D512" s="246"/>
      <c r="E512" s="227"/>
      <c r="F512" s="243" t="s">
        <v>1635</v>
      </c>
      <c r="G512" s="243" t="s">
        <v>1635</v>
      </c>
    </row>
    <row r="513" spans="1:7" x14ac:dyDescent="0.25">
      <c r="A513" s="263" t="s">
        <v>2207</v>
      </c>
      <c r="B513" s="231" t="s">
        <v>701</v>
      </c>
      <c r="C513" s="244"/>
      <c r="D513" s="246"/>
      <c r="E513" s="227"/>
      <c r="F513" s="243" t="s">
        <v>1635</v>
      </c>
      <c r="G513" s="243" t="s">
        <v>1635</v>
      </c>
    </row>
    <row r="514" spans="1:7" x14ac:dyDescent="0.25">
      <c r="A514" s="263" t="s">
        <v>2208</v>
      </c>
      <c r="B514" s="231" t="s">
        <v>703</v>
      </c>
      <c r="C514" s="244"/>
      <c r="D514" s="246"/>
      <c r="E514" s="227"/>
      <c r="F514" s="243" t="s">
        <v>1635</v>
      </c>
      <c r="G514" s="243" t="s">
        <v>1635</v>
      </c>
    </row>
    <row r="515" spans="1:7" x14ac:dyDescent="0.25">
      <c r="A515" s="263" t="s">
        <v>2209</v>
      </c>
      <c r="B515" s="231"/>
      <c r="C515" s="227"/>
      <c r="D515" s="227"/>
      <c r="E515" s="227"/>
      <c r="F515" s="243"/>
      <c r="G515" s="243"/>
    </row>
    <row r="516" spans="1:7" x14ac:dyDescent="0.25">
      <c r="A516" s="263" t="s">
        <v>2210</v>
      </c>
      <c r="B516" s="231"/>
      <c r="C516" s="227"/>
      <c r="D516" s="227"/>
      <c r="E516" s="227"/>
      <c r="F516" s="243"/>
      <c r="G516" s="243"/>
    </row>
    <row r="517" spans="1:7" x14ac:dyDescent="0.25">
      <c r="A517" s="263" t="s">
        <v>2211</v>
      </c>
      <c r="B517" s="231"/>
      <c r="C517" s="227"/>
      <c r="D517" s="227"/>
      <c r="E517" s="227"/>
      <c r="F517" s="243"/>
      <c r="G517" s="241"/>
    </row>
    <row r="518" spans="1:7" x14ac:dyDescent="0.25">
      <c r="A518" s="85"/>
      <c r="B518" s="85" t="s">
        <v>2388</v>
      </c>
      <c r="C518" s="85" t="s">
        <v>760</v>
      </c>
      <c r="D518" s="85"/>
      <c r="E518" s="85"/>
      <c r="F518" s="85"/>
      <c r="G518" s="85"/>
    </row>
    <row r="519" spans="1:7" x14ac:dyDescent="0.25">
      <c r="A519" s="263" t="s">
        <v>2028</v>
      </c>
      <c r="B519" s="234" t="s">
        <v>761</v>
      </c>
      <c r="C519" s="339" t="s">
        <v>82</v>
      </c>
      <c r="D519" s="339"/>
      <c r="E519" s="227"/>
      <c r="F519" s="227"/>
      <c r="G519" s="227"/>
    </row>
    <row r="520" spans="1:7" x14ac:dyDescent="0.25">
      <c r="A520" s="263" t="s">
        <v>2029</v>
      </c>
      <c r="B520" s="234" t="s">
        <v>762</v>
      </c>
      <c r="C520" s="339" t="s">
        <v>82</v>
      </c>
      <c r="D520" s="339"/>
      <c r="E520" s="227"/>
      <c r="F520" s="227"/>
      <c r="G520" s="227"/>
    </row>
    <row r="521" spans="1:7" x14ac:dyDescent="0.25">
      <c r="A521" s="263" t="s">
        <v>2030</v>
      </c>
      <c r="B521" s="234" t="s">
        <v>763</v>
      </c>
      <c r="C521" s="339" t="s">
        <v>82</v>
      </c>
      <c r="D521" s="339"/>
      <c r="E521" s="227"/>
      <c r="F521" s="227"/>
      <c r="G521" s="227"/>
    </row>
    <row r="522" spans="1:7" x14ac:dyDescent="0.25">
      <c r="A522" s="263" t="s">
        <v>2031</v>
      </c>
      <c r="B522" s="234" t="s">
        <v>764</v>
      </c>
      <c r="C522" s="339" t="s">
        <v>82</v>
      </c>
      <c r="D522" s="339"/>
      <c r="E522" s="227"/>
      <c r="F522" s="227"/>
      <c r="G522" s="227"/>
    </row>
    <row r="523" spans="1:7" x14ac:dyDescent="0.25">
      <c r="A523" s="263" t="s">
        <v>2032</v>
      </c>
      <c r="B523" s="234" t="s">
        <v>765</v>
      </c>
      <c r="C523" s="339" t="s">
        <v>82</v>
      </c>
      <c r="D523" s="339"/>
      <c r="E523" s="227"/>
      <c r="F523" s="227"/>
      <c r="G523" s="227"/>
    </row>
    <row r="524" spans="1:7" x14ac:dyDescent="0.25">
      <c r="A524" s="263" t="s">
        <v>2033</v>
      </c>
      <c r="B524" s="234" t="s">
        <v>766</v>
      </c>
      <c r="C524" s="339" t="s">
        <v>82</v>
      </c>
      <c r="D524" s="339"/>
      <c r="E524" s="227"/>
      <c r="F524" s="227"/>
      <c r="G524" s="227"/>
    </row>
    <row r="525" spans="1:7" x14ac:dyDescent="0.25">
      <c r="A525" s="263" t="s">
        <v>2034</v>
      </c>
      <c r="B525" s="234" t="s">
        <v>767</v>
      </c>
      <c r="C525" s="339" t="s">
        <v>82</v>
      </c>
      <c r="D525" s="339"/>
      <c r="E525" s="227"/>
      <c r="F525" s="227"/>
      <c r="G525" s="227"/>
    </row>
    <row r="526" spans="1:7" s="257" customFormat="1" x14ac:dyDescent="0.25">
      <c r="A526" s="263" t="s">
        <v>2035</v>
      </c>
      <c r="B526" s="234" t="s">
        <v>2192</v>
      </c>
      <c r="C526" s="339" t="s">
        <v>82</v>
      </c>
      <c r="D526" s="339"/>
      <c r="E526" s="263"/>
      <c r="F526" s="263"/>
      <c r="G526" s="263"/>
    </row>
    <row r="527" spans="1:7" s="257" customFormat="1" x14ac:dyDescent="0.25">
      <c r="A527" s="263" t="s">
        <v>2036</v>
      </c>
      <c r="B527" s="234" t="s">
        <v>2193</v>
      </c>
      <c r="C527" s="339" t="s">
        <v>82</v>
      </c>
      <c r="D527" s="339"/>
      <c r="E527" s="263"/>
      <c r="F527" s="263"/>
      <c r="G527" s="263"/>
    </row>
    <row r="528" spans="1:7" s="257" customFormat="1" x14ac:dyDescent="0.25">
      <c r="A528" s="263" t="s">
        <v>2037</v>
      </c>
      <c r="B528" s="234" t="s">
        <v>2194</v>
      </c>
      <c r="C528" s="339" t="s">
        <v>82</v>
      </c>
      <c r="D528" s="339"/>
      <c r="E528" s="263"/>
      <c r="F528" s="263"/>
      <c r="G528" s="263"/>
    </row>
    <row r="529" spans="1:7" x14ac:dyDescent="0.25">
      <c r="A529" s="263" t="s">
        <v>2096</v>
      </c>
      <c r="B529" s="234" t="s">
        <v>768</v>
      </c>
      <c r="C529" s="339" t="s">
        <v>82</v>
      </c>
      <c r="D529" s="339"/>
      <c r="E529" s="227"/>
      <c r="F529" s="227"/>
      <c r="G529" s="227"/>
    </row>
    <row r="530" spans="1:7" x14ac:dyDescent="0.25">
      <c r="A530" s="263" t="s">
        <v>2212</v>
      </c>
      <c r="B530" s="234" t="s">
        <v>769</v>
      </c>
      <c r="C530" s="339" t="s">
        <v>82</v>
      </c>
      <c r="D530" s="339"/>
      <c r="E530" s="227"/>
      <c r="F530" s="227"/>
      <c r="G530" s="227"/>
    </row>
    <row r="531" spans="1:7" x14ac:dyDescent="0.25">
      <c r="A531" s="263" t="s">
        <v>2213</v>
      </c>
      <c r="B531" s="234" t="s">
        <v>142</v>
      </c>
      <c r="C531" s="339" t="s">
        <v>82</v>
      </c>
      <c r="D531" s="339"/>
      <c r="E531" s="227"/>
      <c r="F531" s="227"/>
      <c r="G531" s="227"/>
    </row>
    <row r="532" spans="1:7" x14ac:dyDescent="0.25">
      <c r="A532" s="263" t="s">
        <v>2214</v>
      </c>
      <c r="B532" s="231" t="s">
        <v>2195</v>
      </c>
      <c r="C532" s="339"/>
      <c r="D532" s="338"/>
      <c r="E532" s="227"/>
      <c r="F532" s="227"/>
      <c r="G532" s="227"/>
    </row>
    <row r="533" spans="1:7" x14ac:dyDescent="0.25">
      <c r="A533" s="263" t="s">
        <v>2215</v>
      </c>
      <c r="B533" s="231" t="s">
        <v>146</v>
      </c>
      <c r="C533" s="339"/>
      <c r="D533" s="338"/>
      <c r="E533" s="227"/>
      <c r="F533" s="227"/>
      <c r="G533" s="227"/>
    </row>
    <row r="534" spans="1:7" x14ac:dyDescent="0.25">
      <c r="A534" s="263" t="s">
        <v>2216</v>
      </c>
      <c r="B534" s="231" t="s">
        <v>146</v>
      </c>
      <c r="C534" s="339"/>
      <c r="D534" s="338"/>
      <c r="E534" s="227"/>
      <c r="F534" s="227"/>
      <c r="G534" s="227"/>
    </row>
    <row r="535" spans="1:7" x14ac:dyDescent="0.25">
      <c r="A535" s="263" t="s">
        <v>2389</v>
      </c>
      <c r="B535" s="231" t="s">
        <v>146</v>
      </c>
      <c r="C535" s="339"/>
      <c r="D535" s="338"/>
      <c r="E535" s="227"/>
      <c r="F535" s="227"/>
      <c r="G535" s="227"/>
    </row>
    <row r="536" spans="1:7" x14ac:dyDescent="0.25">
      <c r="A536" s="263" t="s">
        <v>2390</v>
      </c>
      <c r="B536" s="231" t="s">
        <v>146</v>
      </c>
      <c r="C536" s="339"/>
      <c r="D536" s="338"/>
      <c r="E536" s="227"/>
      <c r="F536" s="227"/>
      <c r="G536" s="227"/>
    </row>
    <row r="537" spans="1:7" x14ac:dyDescent="0.25">
      <c r="A537" s="263" t="s">
        <v>2391</v>
      </c>
      <c r="B537" s="231" t="s">
        <v>146</v>
      </c>
      <c r="C537" s="339"/>
      <c r="D537" s="338"/>
      <c r="E537" s="227"/>
      <c r="F537" s="227"/>
      <c r="G537" s="227"/>
    </row>
    <row r="538" spans="1:7" x14ac:dyDescent="0.25">
      <c r="A538" s="263" t="s">
        <v>2392</v>
      </c>
      <c r="B538" s="231" t="s">
        <v>146</v>
      </c>
      <c r="C538" s="339"/>
      <c r="D538" s="338"/>
      <c r="E538" s="227"/>
      <c r="F538" s="227"/>
      <c r="G538" s="227"/>
    </row>
    <row r="539" spans="1:7" x14ac:dyDescent="0.25">
      <c r="A539" s="263" t="s">
        <v>2393</v>
      </c>
      <c r="B539" s="231" t="s">
        <v>146</v>
      </c>
      <c r="C539" s="339"/>
      <c r="D539" s="338"/>
      <c r="E539" s="227"/>
      <c r="F539" s="227"/>
      <c r="G539" s="227"/>
    </row>
    <row r="540" spans="1:7" x14ac:dyDescent="0.25">
      <c r="A540" s="263" t="s">
        <v>2394</v>
      </c>
      <c r="B540" s="231" t="s">
        <v>146</v>
      </c>
      <c r="C540" s="339"/>
      <c r="D540" s="338"/>
      <c r="E540" s="227"/>
      <c r="F540" s="227"/>
      <c r="G540" s="227"/>
    </row>
    <row r="541" spans="1:7" x14ac:dyDescent="0.25">
      <c r="A541" s="263" t="s">
        <v>2395</v>
      </c>
      <c r="B541" s="231" t="s">
        <v>146</v>
      </c>
      <c r="C541" s="339"/>
      <c r="D541" s="338"/>
      <c r="E541" s="227"/>
      <c r="F541" s="227"/>
      <c r="G541" s="227"/>
    </row>
    <row r="542" spans="1:7" x14ac:dyDescent="0.25">
      <c r="A542" s="263" t="s">
        <v>2396</v>
      </c>
      <c r="B542" s="231" t="s">
        <v>146</v>
      </c>
      <c r="C542" s="339"/>
      <c r="D542" s="338"/>
      <c r="E542" s="227"/>
      <c r="F542" s="227"/>
      <c r="G542" s="227"/>
    </row>
    <row r="543" spans="1:7" x14ac:dyDescent="0.25">
      <c r="A543" s="263" t="s">
        <v>2397</v>
      </c>
      <c r="B543" s="231" t="s">
        <v>146</v>
      </c>
      <c r="C543" s="339"/>
      <c r="D543" s="338"/>
      <c r="E543" s="227"/>
      <c r="F543" s="227"/>
      <c r="G543" s="225"/>
    </row>
    <row r="544" spans="1:7" x14ac:dyDescent="0.25">
      <c r="A544" s="263" t="s">
        <v>2398</v>
      </c>
      <c r="B544" s="231" t="s">
        <v>146</v>
      </c>
      <c r="C544" s="339"/>
      <c r="D544" s="338"/>
      <c r="E544" s="227"/>
      <c r="F544" s="227"/>
      <c r="G544" s="225"/>
    </row>
    <row r="545" spans="1:7" x14ac:dyDescent="0.25">
      <c r="A545" s="263" t="s">
        <v>2399</v>
      </c>
      <c r="B545" s="231" t="s">
        <v>146</v>
      </c>
      <c r="C545" s="339"/>
      <c r="D545" s="338"/>
      <c r="E545" s="227"/>
      <c r="F545" s="227"/>
      <c r="G545" s="225"/>
    </row>
    <row r="546" spans="1:7" x14ac:dyDescent="0.25">
      <c r="A546" s="85"/>
      <c r="B546" s="85" t="s">
        <v>2400</v>
      </c>
      <c r="C546" s="85" t="s">
        <v>111</v>
      </c>
      <c r="D546" s="85" t="s">
        <v>1624</v>
      </c>
      <c r="E546" s="85"/>
      <c r="F546" s="85" t="s">
        <v>471</v>
      </c>
      <c r="G546" s="85" t="s">
        <v>1933</v>
      </c>
    </row>
    <row r="547" spans="1:7" x14ac:dyDescent="0.25">
      <c r="A547" s="274" t="s">
        <v>2097</v>
      </c>
      <c r="B547" s="332" t="s">
        <v>563</v>
      </c>
      <c r="C547" s="338" t="s">
        <v>82</v>
      </c>
      <c r="D547" s="338" t="s">
        <v>82</v>
      </c>
      <c r="E547" s="222"/>
      <c r="F547" s="243" t="str">
        <f>IF($C$565=0,"",IF(C547="[for completion]","",IF(C547="","",C547/$C$565)))</f>
        <v/>
      </c>
      <c r="G547" s="243" t="str">
        <f>IF($D$565=0,"",IF(D547="[for completion]","",IF(D547="","",D547/$D$565)))</f>
        <v/>
      </c>
    </row>
    <row r="548" spans="1:7" x14ac:dyDescent="0.25">
      <c r="A548" s="274" t="s">
        <v>2098</v>
      </c>
      <c r="B548" s="332" t="s">
        <v>563</v>
      </c>
      <c r="C548" s="338" t="s">
        <v>82</v>
      </c>
      <c r="D548" s="338" t="s">
        <v>82</v>
      </c>
      <c r="E548" s="222"/>
      <c r="F548" s="243" t="str">
        <f t="shared" ref="F548:F564" si="24">IF($C$565=0,"",IF(C548="[for completion]","",IF(C548="","",C548/$C$565)))</f>
        <v/>
      </c>
      <c r="G548" s="243" t="str">
        <f t="shared" ref="G548:G564" si="25">IF($D$565=0,"",IF(D548="[for completion]","",IF(D548="","",D548/$D$565)))</f>
        <v/>
      </c>
    </row>
    <row r="549" spans="1:7" x14ac:dyDescent="0.25">
      <c r="A549" s="274" t="s">
        <v>2099</v>
      </c>
      <c r="B549" s="332" t="s">
        <v>563</v>
      </c>
      <c r="C549" s="338" t="s">
        <v>82</v>
      </c>
      <c r="D549" s="338" t="s">
        <v>82</v>
      </c>
      <c r="E549" s="222"/>
      <c r="F549" s="243" t="str">
        <f t="shared" si="24"/>
        <v/>
      </c>
      <c r="G549" s="243" t="str">
        <f t="shared" si="25"/>
        <v/>
      </c>
    </row>
    <row r="550" spans="1:7" x14ac:dyDescent="0.25">
      <c r="A550" s="274" t="s">
        <v>2100</v>
      </c>
      <c r="B550" s="332" t="s">
        <v>563</v>
      </c>
      <c r="C550" s="338" t="s">
        <v>82</v>
      </c>
      <c r="D550" s="338" t="s">
        <v>82</v>
      </c>
      <c r="E550" s="222"/>
      <c r="F550" s="243" t="str">
        <f t="shared" si="24"/>
        <v/>
      </c>
      <c r="G550" s="243" t="str">
        <f t="shared" si="25"/>
        <v/>
      </c>
    </row>
    <row r="551" spans="1:7" x14ac:dyDescent="0.25">
      <c r="A551" s="274" t="s">
        <v>2101</v>
      </c>
      <c r="B551" s="332" t="s">
        <v>563</v>
      </c>
      <c r="C551" s="338" t="s">
        <v>82</v>
      </c>
      <c r="D551" s="338" t="s">
        <v>82</v>
      </c>
      <c r="E551" s="222"/>
      <c r="F551" s="243" t="str">
        <f t="shared" si="24"/>
        <v/>
      </c>
      <c r="G551" s="243" t="str">
        <f t="shared" si="25"/>
        <v/>
      </c>
    </row>
    <row r="552" spans="1:7" x14ac:dyDescent="0.25">
      <c r="A552" s="274" t="s">
        <v>2217</v>
      </c>
      <c r="B552" s="332" t="s">
        <v>563</v>
      </c>
      <c r="C552" s="338" t="s">
        <v>82</v>
      </c>
      <c r="D552" s="338" t="s">
        <v>82</v>
      </c>
      <c r="E552" s="222"/>
      <c r="F552" s="243" t="str">
        <f t="shared" si="24"/>
        <v/>
      </c>
      <c r="G552" s="243" t="str">
        <f t="shared" si="25"/>
        <v/>
      </c>
    </row>
    <row r="553" spans="1:7" x14ac:dyDescent="0.25">
      <c r="A553" s="274" t="s">
        <v>2218</v>
      </c>
      <c r="B553" s="332" t="s">
        <v>563</v>
      </c>
      <c r="C553" s="338" t="s">
        <v>82</v>
      </c>
      <c r="D553" s="338" t="s">
        <v>82</v>
      </c>
      <c r="E553" s="222"/>
      <c r="F553" s="243" t="str">
        <f t="shared" si="24"/>
        <v/>
      </c>
      <c r="G553" s="243" t="str">
        <f t="shared" si="25"/>
        <v/>
      </c>
    </row>
    <row r="554" spans="1:7" x14ac:dyDescent="0.25">
      <c r="A554" s="274" t="s">
        <v>2219</v>
      </c>
      <c r="B554" s="332" t="s">
        <v>563</v>
      </c>
      <c r="C554" s="338" t="s">
        <v>82</v>
      </c>
      <c r="D554" s="338" t="s">
        <v>82</v>
      </c>
      <c r="E554" s="222"/>
      <c r="F554" s="243" t="str">
        <f t="shared" si="24"/>
        <v/>
      </c>
      <c r="G554" s="243" t="str">
        <f t="shared" si="25"/>
        <v/>
      </c>
    </row>
    <row r="555" spans="1:7" x14ac:dyDescent="0.25">
      <c r="A555" s="274" t="s">
        <v>2220</v>
      </c>
      <c r="B555" s="332" t="s">
        <v>563</v>
      </c>
      <c r="C555" s="338" t="s">
        <v>82</v>
      </c>
      <c r="D555" s="338" t="s">
        <v>82</v>
      </c>
      <c r="E555" s="222"/>
      <c r="F555" s="243" t="str">
        <f t="shared" si="24"/>
        <v/>
      </c>
      <c r="G555" s="243" t="str">
        <f t="shared" si="25"/>
        <v/>
      </c>
    </row>
    <row r="556" spans="1:7" x14ac:dyDescent="0.25">
      <c r="A556" s="274" t="s">
        <v>2221</v>
      </c>
      <c r="B556" s="332" t="s">
        <v>563</v>
      </c>
      <c r="C556" s="338" t="s">
        <v>82</v>
      </c>
      <c r="D556" s="338" t="s">
        <v>82</v>
      </c>
      <c r="E556" s="222"/>
      <c r="F556" s="243" t="str">
        <f t="shared" si="24"/>
        <v/>
      </c>
      <c r="G556" s="243" t="str">
        <f t="shared" si="25"/>
        <v/>
      </c>
    </row>
    <row r="557" spans="1:7" x14ac:dyDescent="0.25">
      <c r="A557" s="274" t="s">
        <v>2222</v>
      </c>
      <c r="B557" s="332" t="s">
        <v>563</v>
      </c>
      <c r="C557" s="338" t="s">
        <v>82</v>
      </c>
      <c r="D557" s="338" t="s">
        <v>82</v>
      </c>
      <c r="E557" s="222"/>
      <c r="F557" s="243" t="str">
        <f t="shared" si="24"/>
        <v/>
      </c>
      <c r="G557" s="243" t="str">
        <f t="shared" si="25"/>
        <v/>
      </c>
    </row>
    <row r="558" spans="1:7" x14ac:dyDescent="0.25">
      <c r="A558" s="274" t="s">
        <v>2223</v>
      </c>
      <c r="B558" s="332" t="s">
        <v>563</v>
      </c>
      <c r="C558" s="338" t="s">
        <v>82</v>
      </c>
      <c r="D558" s="338" t="s">
        <v>82</v>
      </c>
      <c r="E558" s="222"/>
      <c r="F558" s="243" t="str">
        <f t="shared" si="24"/>
        <v/>
      </c>
      <c r="G558" s="243" t="str">
        <f t="shared" si="25"/>
        <v/>
      </c>
    </row>
    <row r="559" spans="1:7" x14ac:dyDescent="0.25">
      <c r="A559" s="274" t="s">
        <v>2224</v>
      </c>
      <c r="B559" s="332" t="s">
        <v>563</v>
      </c>
      <c r="C559" s="338" t="s">
        <v>82</v>
      </c>
      <c r="D559" s="338" t="s">
        <v>82</v>
      </c>
      <c r="E559" s="222"/>
      <c r="F559" s="243" t="str">
        <f t="shared" si="24"/>
        <v/>
      </c>
      <c r="G559" s="243" t="str">
        <f t="shared" si="25"/>
        <v/>
      </c>
    </row>
    <row r="560" spans="1:7" x14ac:dyDescent="0.25">
      <c r="A560" s="274" t="s">
        <v>2225</v>
      </c>
      <c r="B560" s="332" t="s">
        <v>563</v>
      </c>
      <c r="C560" s="338" t="s">
        <v>82</v>
      </c>
      <c r="D560" s="338" t="s">
        <v>82</v>
      </c>
      <c r="E560" s="222"/>
      <c r="F560" s="243" t="str">
        <f t="shared" si="24"/>
        <v/>
      </c>
      <c r="G560" s="243" t="str">
        <f t="shared" si="25"/>
        <v/>
      </c>
    </row>
    <row r="561" spans="1:7" x14ac:dyDescent="0.25">
      <c r="A561" s="274" t="s">
        <v>2226</v>
      </c>
      <c r="B561" s="332" t="s">
        <v>563</v>
      </c>
      <c r="C561" s="338" t="s">
        <v>82</v>
      </c>
      <c r="D561" s="338" t="s">
        <v>82</v>
      </c>
      <c r="E561" s="222"/>
      <c r="F561" s="243" t="str">
        <f t="shared" si="24"/>
        <v/>
      </c>
      <c r="G561" s="243" t="str">
        <f t="shared" si="25"/>
        <v/>
      </c>
    </row>
    <row r="562" spans="1:7" x14ac:dyDescent="0.25">
      <c r="A562" s="274" t="s">
        <v>2227</v>
      </c>
      <c r="B562" s="332" t="s">
        <v>563</v>
      </c>
      <c r="C562" s="338" t="s">
        <v>82</v>
      </c>
      <c r="D562" s="338" t="s">
        <v>82</v>
      </c>
      <c r="E562" s="222"/>
      <c r="F562" s="243" t="str">
        <f t="shared" si="24"/>
        <v/>
      </c>
      <c r="G562" s="243" t="str">
        <f t="shared" si="25"/>
        <v/>
      </c>
    </row>
    <row r="563" spans="1:7" x14ac:dyDescent="0.25">
      <c r="A563" s="274" t="s">
        <v>2228</v>
      </c>
      <c r="B563" s="332" t="s">
        <v>563</v>
      </c>
      <c r="C563" s="338" t="s">
        <v>82</v>
      </c>
      <c r="D563" s="338" t="s">
        <v>82</v>
      </c>
      <c r="E563" s="222"/>
      <c r="F563" s="243" t="str">
        <f t="shared" si="24"/>
        <v/>
      </c>
      <c r="G563" s="243" t="str">
        <f t="shared" si="25"/>
        <v/>
      </c>
    </row>
    <row r="564" spans="1:7" x14ac:dyDescent="0.25">
      <c r="A564" s="274" t="s">
        <v>2229</v>
      </c>
      <c r="B564" s="234" t="s">
        <v>2016</v>
      </c>
      <c r="C564" s="338" t="s">
        <v>82</v>
      </c>
      <c r="D564" s="338" t="s">
        <v>82</v>
      </c>
      <c r="E564" s="222"/>
      <c r="F564" s="243" t="str">
        <f t="shared" si="24"/>
        <v/>
      </c>
      <c r="G564" s="243" t="str">
        <f t="shared" si="25"/>
        <v/>
      </c>
    </row>
    <row r="565" spans="1:7" x14ac:dyDescent="0.25">
      <c r="A565" s="274" t="s">
        <v>2230</v>
      </c>
      <c r="B565" s="224" t="s">
        <v>144</v>
      </c>
      <c r="C565" s="186">
        <f>SUM(C547:C564)</f>
        <v>0</v>
      </c>
      <c r="D565" s="187">
        <f>SUM(D547:D564)</f>
        <v>0</v>
      </c>
      <c r="E565" s="222"/>
      <c r="F565" s="264">
        <f>SUM(F547:F564)</f>
        <v>0</v>
      </c>
      <c r="G565" s="264">
        <f>SUM(G547:G564)</f>
        <v>0</v>
      </c>
    </row>
    <row r="566" spans="1:7" x14ac:dyDescent="0.25">
      <c r="A566" s="274" t="s">
        <v>2401</v>
      </c>
      <c r="B566" s="224"/>
      <c r="C566" s="218"/>
      <c r="D566" s="218"/>
      <c r="E566" s="222"/>
      <c r="F566" s="222"/>
      <c r="G566" s="222"/>
    </row>
    <row r="567" spans="1:7" x14ac:dyDescent="0.25">
      <c r="A567" s="274" t="s">
        <v>2402</v>
      </c>
      <c r="B567" s="224"/>
      <c r="C567" s="218"/>
      <c r="D567" s="218"/>
      <c r="E567" s="222"/>
      <c r="F567" s="222"/>
      <c r="G567" s="222"/>
    </row>
    <row r="568" spans="1:7" x14ac:dyDescent="0.25">
      <c r="A568" s="274" t="s">
        <v>2403</v>
      </c>
      <c r="B568" s="224"/>
      <c r="C568" s="218"/>
      <c r="D568" s="218"/>
      <c r="E568" s="222"/>
      <c r="F568" s="222"/>
      <c r="G568" s="222"/>
    </row>
    <row r="569" spans="1:7" s="257" customFormat="1" x14ac:dyDescent="0.25">
      <c r="A569" s="85"/>
      <c r="B569" s="85" t="s">
        <v>2404</v>
      </c>
      <c r="C569" s="85" t="s">
        <v>111</v>
      </c>
      <c r="D569" s="85" t="s">
        <v>1624</v>
      </c>
      <c r="E569" s="85"/>
      <c r="F569" s="85" t="s">
        <v>471</v>
      </c>
      <c r="G569" s="85" t="s">
        <v>2277</v>
      </c>
    </row>
    <row r="570" spans="1:7" s="257" customFormat="1" x14ac:dyDescent="0.25">
      <c r="A570" s="274" t="s">
        <v>2231</v>
      </c>
      <c r="B570" s="332" t="s">
        <v>563</v>
      </c>
      <c r="C570" s="333" t="s">
        <v>82</v>
      </c>
      <c r="D570" s="340" t="s">
        <v>82</v>
      </c>
      <c r="E570" s="259"/>
      <c r="F570" s="243" t="str">
        <f>IF($C$588=0,"",IF(C570="[for completion]","",IF(C570="","",C570/$C$588)))</f>
        <v/>
      </c>
      <c r="G570" s="243" t="str">
        <f>IF($D$588=0,"",IF(D570="[for completion]","",IF(D570="","",D570/$D$588)))</f>
        <v/>
      </c>
    </row>
    <row r="571" spans="1:7" s="257" customFormat="1" x14ac:dyDescent="0.25">
      <c r="A571" s="274" t="s">
        <v>2232</v>
      </c>
      <c r="B571" s="332" t="s">
        <v>563</v>
      </c>
      <c r="C571" s="333" t="s">
        <v>82</v>
      </c>
      <c r="D571" s="340" t="s">
        <v>82</v>
      </c>
      <c r="E571" s="259"/>
      <c r="F571" s="243" t="str">
        <f t="shared" ref="F571:F587" si="26">IF($C$588=0,"",IF(C571="[for completion]","",IF(C571="","",C571/$C$588)))</f>
        <v/>
      </c>
      <c r="G571" s="243" t="str">
        <f t="shared" ref="G571:G587" si="27">IF($D$588=0,"",IF(D571="[for completion]","",IF(D571="","",D571/$D$588)))</f>
        <v/>
      </c>
    </row>
    <row r="572" spans="1:7" s="257" customFormat="1" x14ac:dyDescent="0.25">
      <c r="A572" s="274" t="s">
        <v>2233</v>
      </c>
      <c r="B572" s="332" t="s">
        <v>563</v>
      </c>
      <c r="C572" s="333" t="s">
        <v>82</v>
      </c>
      <c r="D572" s="340" t="s">
        <v>82</v>
      </c>
      <c r="E572" s="259"/>
      <c r="F572" s="243" t="str">
        <f t="shared" si="26"/>
        <v/>
      </c>
      <c r="G572" s="243" t="str">
        <f t="shared" si="27"/>
        <v/>
      </c>
    </row>
    <row r="573" spans="1:7" s="257" customFormat="1" x14ac:dyDescent="0.25">
      <c r="A573" s="274" t="s">
        <v>2234</v>
      </c>
      <c r="B573" s="332" t="s">
        <v>563</v>
      </c>
      <c r="C573" s="333" t="s">
        <v>82</v>
      </c>
      <c r="D573" s="340" t="s">
        <v>82</v>
      </c>
      <c r="E573" s="259"/>
      <c r="F573" s="243" t="str">
        <f t="shared" si="26"/>
        <v/>
      </c>
      <c r="G573" s="243" t="str">
        <f t="shared" si="27"/>
        <v/>
      </c>
    </row>
    <row r="574" spans="1:7" s="257" customFormat="1" x14ac:dyDescent="0.25">
      <c r="A574" s="274" t="s">
        <v>2235</v>
      </c>
      <c r="B574" s="332" t="s">
        <v>563</v>
      </c>
      <c r="C574" s="333" t="s">
        <v>82</v>
      </c>
      <c r="D574" s="340" t="s">
        <v>82</v>
      </c>
      <c r="E574" s="259"/>
      <c r="F574" s="243" t="str">
        <f t="shared" si="26"/>
        <v/>
      </c>
      <c r="G574" s="243" t="str">
        <f t="shared" si="27"/>
        <v/>
      </c>
    </row>
    <row r="575" spans="1:7" s="257" customFormat="1" x14ac:dyDescent="0.25">
      <c r="A575" s="274" t="s">
        <v>2236</v>
      </c>
      <c r="B575" s="332" t="s">
        <v>563</v>
      </c>
      <c r="C575" s="333" t="s">
        <v>82</v>
      </c>
      <c r="D575" s="340" t="s">
        <v>82</v>
      </c>
      <c r="E575" s="259"/>
      <c r="F575" s="243" t="str">
        <f t="shared" si="26"/>
        <v/>
      </c>
      <c r="G575" s="243" t="str">
        <f t="shared" si="27"/>
        <v/>
      </c>
    </row>
    <row r="576" spans="1:7" s="257" customFormat="1" x14ac:dyDescent="0.25">
      <c r="A576" s="274" t="s">
        <v>2237</v>
      </c>
      <c r="B576" s="332" t="s">
        <v>563</v>
      </c>
      <c r="C576" s="333" t="s">
        <v>82</v>
      </c>
      <c r="D576" s="340" t="s">
        <v>82</v>
      </c>
      <c r="E576" s="259"/>
      <c r="F576" s="243" t="str">
        <f t="shared" si="26"/>
        <v/>
      </c>
      <c r="G576" s="243" t="str">
        <f t="shared" si="27"/>
        <v/>
      </c>
    </row>
    <row r="577" spans="1:7" s="257" customFormat="1" x14ac:dyDescent="0.25">
      <c r="A577" s="274" t="s">
        <v>2238</v>
      </c>
      <c r="B577" s="332" t="s">
        <v>563</v>
      </c>
      <c r="C577" s="333" t="s">
        <v>82</v>
      </c>
      <c r="D577" s="340" t="s">
        <v>82</v>
      </c>
      <c r="E577" s="259"/>
      <c r="F577" s="243" t="str">
        <f t="shared" si="26"/>
        <v/>
      </c>
      <c r="G577" s="243" t="str">
        <f t="shared" si="27"/>
        <v/>
      </c>
    </row>
    <row r="578" spans="1:7" s="257" customFormat="1" x14ac:dyDescent="0.25">
      <c r="A578" s="274" t="s">
        <v>2239</v>
      </c>
      <c r="B578" s="332" t="s">
        <v>563</v>
      </c>
      <c r="C578" s="333" t="s">
        <v>82</v>
      </c>
      <c r="D578" s="340" t="s">
        <v>82</v>
      </c>
      <c r="E578" s="259"/>
      <c r="F578" s="243" t="str">
        <f t="shared" si="26"/>
        <v/>
      </c>
      <c r="G578" s="243" t="str">
        <f t="shared" si="27"/>
        <v/>
      </c>
    </row>
    <row r="579" spans="1:7" s="257" customFormat="1" x14ac:dyDescent="0.25">
      <c r="A579" s="274" t="s">
        <v>2240</v>
      </c>
      <c r="B579" s="332" t="s">
        <v>563</v>
      </c>
      <c r="C579" s="333" t="s">
        <v>82</v>
      </c>
      <c r="D579" s="340" t="s">
        <v>82</v>
      </c>
      <c r="E579" s="259"/>
      <c r="F579" s="243" t="str">
        <f t="shared" si="26"/>
        <v/>
      </c>
      <c r="G579" s="243" t="str">
        <f t="shared" si="27"/>
        <v/>
      </c>
    </row>
    <row r="580" spans="1:7" s="257" customFormat="1" x14ac:dyDescent="0.25">
      <c r="A580" s="274" t="s">
        <v>2241</v>
      </c>
      <c r="B580" s="332" t="s">
        <v>563</v>
      </c>
      <c r="C580" s="333" t="s">
        <v>82</v>
      </c>
      <c r="D580" s="340" t="s">
        <v>82</v>
      </c>
      <c r="E580" s="259"/>
      <c r="F580" s="243" t="str">
        <f t="shared" si="26"/>
        <v/>
      </c>
      <c r="G580" s="243" t="str">
        <f t="shared" si="27"/>
        <v/>
      </c>
    </row>
    <row r="581" spans="1:7" s="257" customFormat="1" x14ac:dyDescent="0.25">
      <c r="A581" s="274" t="s">
        <v>2405</v>
      </c>
      <c r="B581" s="332" t="s">
        <v>563</v>
      </c>
      <c r="C581" s="333" t="s">
        <v>82</v>
      </c>
      <c r="D581" s="340" t="s">
        <v>82</v>
      </c>
      <c r="E581" s="259"/>
      <c r="F581" s="243" t="str">
        <f t="shared" si="26"/>
        <v/>
      </c>
      <c r="G581" s="243" t="str">
        <f t="shared" si="27"/>
        <v/>
      </c>
    </row>
    <row r="582" spans="1:7" s="257" customFormat="1" x14ac:dyDescent="0.25">
      <c r="A582" s="274" t="s">
        <v>2406</v>
      </c>
      <c r="B582" s="332" t="s">
        <v>563</v>
      </c>
      <c r="C582" s="333" t="s">
        <v>82</v>
      </c>
      <c r="D582" s="340" t="s">
        <v>82</v>
      </c>
      <c r="E582" s="259"/>
      <c r="F582" s="243" t="str">
        <f t="shared" si="26"/>
        <v/>
      </c>
      <c r="G582" s="243" t="str">
        <f t="shared" si="27"/>
        <v/>
      </c>
    </row>
    <row r="583" spans="1:7" s="257" customFormat="1" x14ac:dyDescent="0.25">
      <c r="A583" s="274" t="s">
        <v>2407</v>
      </c>
      <c r="B583" s="332" t="s">
        <v>563</v>
      </c>
      <c r="C583" s="333" t="s">
        <v>82</v>
      </c>
      <c r="D583" s="340" t="s">
        <v>82</v>
      </c>
      <c r="E583" s="259"/>
      <c r="F583" s="243" t="str">
        <f t="shared" si="26"/>
        <v/>
      </c>
      <c r="G583" s="243" t="str">
        <f t="shared" si="27"/>
        <v/>
      </c>
    </row>
    <row r="584" spans="1:7" s="257" customFormat="1" x14ac:dyDescent="0.25">
      <c r="A584" s="274" t="s">
        <v>2408</v>
      </c>
      <c r="B584" s="332" t="s">
        <v>563</v>
      </c>
      <c r="C584" s="333" t="s">
        <v>82</v>
      </c>
      <c r="D584" s="340" t="s">
        <v>82</v>
      </c>
      <c r="E584" s="259"/>
      <c r="F584" s="243" t="str">
        <f t="shared" si="26"/>
        <v/>
      </c>
      <c r="G584" s="243" t="str">
        <f t="shared" si="27"/>
        <v/>
      </c>
    </row>
    <row r="585" spans="1:7" s="257" customFormat="1" x14ac:dyDescent="0.25">
      <c r="A585" s="274" t="s">
        <v>2409</v>
      </c>
      <c r="B585" s="332" t="s">
        <v>563</v>
      </c>
      <c r="C585" s="333" t="s">
        <v>82</v>
      </c>
      <c r="D585" s="340" t="s">
        <v>82</v>
      </c>
      <c r="E585" s="259"/>
      <c r="F585" s="243" t="str">
        <f t="shared" si="26"/>
        <v/>
      </c>
      <c r="G585" s="243" t="str">
        <f t="shared" si="27"/>
        <v/>
      </c>
    </row>
    <row r="586" spans="1:7" s="257" customFormat="1" x14ac:dyDescent="0.25">
      <c r="A586" s="274" t="s">
        <v>2410</v>
      </c>
      <c r="B586" s="332" t="s">
        <v>563</v>
      </c>
      <c r="C586" s="333" t="s">
        <v>82</v>
      </c>
      <c r="D586" s="340" t="s">
        <v>82</v>
      </c>
      <c r="E586" s="259"/>
      <c r="F586" s="243" t="str">
        <f t="shared" si="26"/>
        <v/>
      </c>
      <c r="G586" s="243" t="str">
        <f t="shared" si="27"/>
        <v/>
      </c>
    </row>
    <row r="587" spans="1:7" s="257" customFormat="1" x14ac:dyDescent="0.25">
      <c r="A587" s="274" t="s">
        <v>2411</v>
      </c>
      <c r="B587" s="234" t="s">
        <v>2016</v>
      </c>
      <c r="C587" s="333" t="s">
        <v>82</v>
      </c>
      <c r="D587" s="340" t="s">
        <v>82</v>
      </c>
      <c r="E587" s="259"/>
      <c r="F587" s="243" t="str">
        <f t="shared" si="26"/>
        <v/>
      </c>
      <c r="G587" s="243" t="str">
        <f t="shared" si="27"/>
        <v/>
      </c>
    </row>
    <row r="588" spans="1:7" s="257" customFormat="1" x14ac:dyDescent="0.25">
      <c r="A588" s="274" t="s">
        <v>2412</v>
      </c>
      <c r="B588" s="260" t="s">
        <v>144</v>
      </c>
      <c r="C588" s="186">
        <f>SUM(C570:C587)</f>
        <v>0</v>
      </c>
      <c r="D588" s="187">
        <f>SUM(D570:D587)</f>
        <v>0</v>
      </c>
      <c r="E588" s="259"/>
      <c r="F588" s="264">
        <f>SUM(F570:F587)</f>
        <v>0</v>
      </c>
      <c r="G588" s="264">
        <f>SUM(G570:G587)</f>
        <v>0</v>
      </c>
    </row>
    <row r="589" spans="1:7" x14ac:dyDescent="0.25">
      <c r="A589" s="85"/>
      <c r="B589" s="85" t="s">
        <v>2425</v>
      </c>
      <c r="C589" s="85" t="s">
        <v>111</v>
      </c>
      <c r="D589" s="85" t="s">
        <v>1624</v>
      </c>
      <c r="E589" s="85"/>
      <c r="F589" s="85" t="s">
        <v>471</v>
      </c>
      <c r="G589" s="85" t="s">
        <v>1933</v>
      </c>
    </row>
    <row r="590" spans="1:7" x14ac:dyDescent="0.25">
      <c r="A590" s="274" t="s">
        <v>2242</v>
      </c>
      <c r="B590" s="260" t="s">
        <v>1615</v>
      </c>
      <c r="C590" s="338" t="s">
        <v>82</v>
      </c>
      <c r="D590" s="338" t="s">
        <v>82</v>
      </c>
      <c r="E590" s="222"/>
      <c r="F590" s="243" t="str">
        <f t="shared" ref="F590:F597" si="28">IF($C$603=0,"",IF(C590="[for completion]","",IF(C590="","",C590/$C$603)))</f>
        <v/>
      </c>
      <c r="G590" s="243" t="str">
        <f t="shared" ref="G590:G597" si="29">IF($D$603=0,"",IF(D590="[for completion]","",IF(D590="","",D590/$D$603)))</f>
        <v/>
      </c>
    </row>
    <row r="591" spans="1:7" x14ac:dyDescent="0.25">
      <c r="A591" s="274" t="s">
        <v>2243</v>
      </c>
      <c r="B591" s="260" t="s">
        <v>1616</v>
      </c>
      <c r="C591" s="338" t="s">
        <v>82</v>
      </c>
      <c r="D591" s="338" t="s">
        <v>82</v>
      </c>
      <c r="E591" s="222"/>
      <c r="F591" s="243" t="str">
        <f t="shared" si="28"/>
        <v/>
      </c>
      <c r="G591" s="243" t="str">
        <f t="shared" si="29"/>
        <v/>
      </c>
    </row>
    <row r="592" spans="1:7" x14ac:dyDescent="0.25">
      <c r="A592" s="274" t="s">
        <v>2244</v>
      </c>
      <c r="B592" s="260" t="s">
        <v>2301</v>
      </c>
      <c r="C592" s="338" t="s">
        <v>82</v>
      </c>
      <c r="D592" s="338" t="s">
        <v>82</v>
      </c>
      <c r="E592" s="222"/>
      <c r="F592" s="243" t="str">
        <f t="shared" si="28"/>
        <v/>
      </c>
      <c r="G592" s="243" t="str">
        <f t="shared" si="29"/>
        <v/>
      </c>
    </row>
    <row r="593" spans="1:7" x14ac:dyDescent="0.25">
      <c r="A593" s="274" t="s">
        <v>2245</v>
      </c>
      <c r="B593" s="260" t="s">
        <v>1617</v>
      </c>
      <c r="C593" s="338" t="s">
        <v>82</v>
      </c>
      <c r="D593" s="338" t="s">
        <v>82</v>
      </c>
      <c r="E593" s="222"/>
      <c r="F593" s="243" t="str">
        <f t="shared" si="28"/>
        <v/>
      </c>
      <c r="G593" s="243" t="str">
        <f t="shared" si="29"/>
        <v/>
      </c>
    </row>
    <row r="594" spans="1:7" x14ac:dyDescent="0.25">
      <c r="A594" s="274" t="s">
        <v>2246</v>
      </c>
      <c r="B594" s="260" t="s">
        <v>1618</v>
      </c>
      <c r="C594" s="338" t="s">
        <v>82</v>
      </c>
      <c r="D594" s="338" t="s">
        <v>82</v>
      </c>
      <c r="E594" s="222"/>
      <c r="F594" s="243" t="str">
        <f t="shared" si="28"/>
        <v/>
      </c>
      <c r="G594" s="243" t="str">
        <f t="shared" si="29"/>
        <v/>
      </c>
    </row>
    <row r="595" spans="1:7" x14ac:dyDescent="0.25">
      <c r="A595" s="274" t="s">
        <v>2413</v>
      </c>
      <c r="B595" s="260" t="s">
        <v>1619</v>
      </c>
      <c r="C595" s="338" t="s">
        <v>82</v>
      </c>
      <c r="D595" s="338" t="s">
        <v>82</v>
      </c>
      <c r="E595" s="222"/>
      <c r="F595" s="243" t="str">
        <f t="shared" si="28"/>
        <v/>
      </c>
      <c r="G595" s="243" t="str">
        <f t="shared" si="29"/>
        <v/>
      </c>
    </row>
    <row r="596" spans="1:7" x14ac:dyDescent="0.25">
      <c r="A596" s="274" t="s">
        <v>2414</v>
      </c>
      <c r="B596" s="260" t="s">
        <v>1620</v>
      </c>
      <c r="C596" s="338" t="s">
        <v>82</v>
      </c>
      <c r="D596" s="338" t="s">
        <v>82</v>
      </c>
      <c r="E596" s="222"/>
      <c r="F596" s="243" t="str">
        <f t="shared" si="28"/>
        <v/>
      </c>
      <c r="G596" s="243" t="str">
        <f t="shared" si="29"/>
        <v/>
      </c>
    </row>
    <row r="597" spans="1:7" x14ac:dyDescent="0.25">
      <c r="A597" s="361" t="s">
        <v>2415</v>
      </c>
      <c r="B597" s="260" t="s">
        <v>1621</v>
      </c>
      <c r="C597" s="338" t="s">
        <v>82</v>
      </c>
      <c r="D597" s="338" t="s">
        <v>82</v>
      </c>
      <c r="E597" s="259"/>
      <c r="F597" s="364" t="str">
        <f t="shared" si="28"/>
        <v/>
      </c>
      <c r="G597" s="364" t="str">
        <f t="shared" si="29"/>
        <v/>
      </c>
    </row>
    <row r="598" spans="1:7" x14ac:dyDescent="0.25">
      <c r="A598" s="361" t="s">
        <v>2416</v>
      </c>
      <c r="B598" s="367" t="s">
        <v>2677</v>
      </c>
      <c r="C598" s="244" t="s">
        <v>82</v>
      </c>
      <c r="D598" s="366" t="s">
        <v>82</v>
      </c>
      <c r="E598" s="376"/>
      <c r="F598" s="364" t="str">
        <f t="shared" ref="F598:F601" si="30">IF($C$603=0,"",IF(C598="[for completion]","",IF(C598="","",C598/$C$603)))</f>
        <v/>
      </c>
      <c r="G598" s="364" t="str">
        <f t="shared" ref="G598:G601" si="31">IF($D$603=0,"",IF(D598="[for completion]","",IF(D598="","",D598/$D$603)))</f>
        <v/>
      </c>
    </row>
    <row r="599" spans="1:7" s="257" customFormat="1" x14ac:dyDescent="0.25">
      <c r="A599" s="361" t="s">
        <v>2417</v>
      </c>
      <c r="B599" s="366" t="s">
        <v>2680</v>
      </c>
      <c r="C599" s="244" t="s">
        <v>82</v>
      </c>
      <c r="D599" s="366" t="s">
        <v>82</v>
      </c>
      <c r="E599" s="108"/>
      <c r="F599" s="364" t="str">
        <f t="shared" si="30"/>
        <v/>
      </c>
      <c r="G599" s="364" t="str">
        <f t="shared" si="31"/>
        <v/>
      </c>
    </row>
    <row r="600" spans="1:7" x14ac:dyDescent="0.25">
      <c r="A600" s="361" t="s">
        <v>2418</v>
      </c>
      <c r="B600" s="366" t="s">
        <v>2678</v>
      </c>
      <c r="C600" s="244" t="s">
        <v>82</v>
      </c>
      <c r="D600" s="366" t="s">
        <v>82</v>
      </c>
      <c r="E600" s="108"/>
      <c r="F600" s="364" t="str">
        <f t="shared" si="30"/>
        <v/>
      </c>
      <c r="G600" s="364" t="str">
        <f t="shared" si="31"/>
        <v/>
      </c>
    </row>
    <row r="601" spans="1:7" s="360" customFormat="1" x14ac:dyDescent="0.25">
      <c r="A601" s="361" t="s">
        <v>2715</v>
      </c>
      <c r="B601" s="367" t="s">
        <v>2679</v>
      </c>
      <c r="C601" s="244" t="s">
        <v>82</v>
      </c>
      <c r="D601" s="366" t="s">
        <v>82</v>
      </c>
      <c r="E601" s="376"/>
      <c r="F601" s="364" t="str">
        <f t="shared" si="30"/>
        <v/>
      </c>
      <c r="G601" s="364" t="str">
        <f t="shared" si="31"/>
        <v/>
      </c>
    </row>
    <row r="602" spans="1:7" s="360" customFormat="1" x14ac:dyDescent="0.25">
      <c r="A602" s="361" t="s">
        <v>2716</v>
      </c>
      <c r="B602" s="260" t="s">
        <v>2016</v>
      </c>
      <c r="C602" s="338" t="s">
        <v>82</v>
      </c>
      <c r="D602" s="338" t="s">
        <v>82</v>
      </c>
      <c r="E602" s="259"/>
      <c r="F602" s="364" t="str">
        <f>IF($C$603=0,"",IF(C602="[for completion]","",IF(C602="","",C602/$C$603)))</f>
        <v/>
      </c>
      <c r="G602" s="364" t="str">
        <f>IF($D$603=0,"",IF(D602="[for completion]","",IF(D602="","",D602/$D$603)))</f>
        <v/>
      </c>
    </row>
    <row r="603" spans="1:7" s="360" customFormat="1" x14ac:dyDescent="0.25">
      <c r="A603" s="361" t="s">
        <v>2717</v>
      </c>
      <c r="B603" s="260" t="s">
        <v>144</v>
      </c>
      <c r="C603" s="186">
        <f>SUM(C590:C602)</f>
        <v>0</v>
      </c>
      <c r="D603" s="187">
        <f>SUM(D590:D602)</f>
        <v>0</v>
      </c>
      <c r="E603" s="259"/>
      <c r="F603" s="363">
        <f>SUM(F590:F602)</f>
        <v>0</v>
      </c>
      <c r="G603" s="363">
        <f>SUM(G590:G602)</f>
        <v>0</v>
      </c>
    </row>
    <row r="604" spans="1:7" s="360" customFormat="1" x14ac:dyDescent="0.25">
      <c r="A604" s="361" t="s">
        <v>2718</v>
      </c>
      <c r="B604" s="108"/>
      <c r="C604" s="108"/>
      <c r="D604" s="108"/>
      <c r="E604" s="108"/>
      <c r="F604" s="108"/>
      <c r="G604" s="108"/>
    </row>
    <row r="605" spans="1:7" s="360" customFormat="1" x14ac:dyDescent="0.25">
      <c r="A605" s="361" t="s">
        <v>2719</v>
      </c>
      <c r="B605" s="108"/>
      <c r="C605" s="108"/>
      <c r="D605" s="108"/>
      <c r="E605" s="108"/>
      <c r="F605" s="108"/>
      <c r="G605" s="108"/>
    </row>
    <row r="606" spans="1:7" s="360" customFormat="1" x14ac:dyDescent="0.25">
      <c r="A606" s="361" t="s">
        <v>2720</v>
      </c>
      <c r="B606" s="108"/>
      <c r="C606" s="108"/>
      <c r="D606" s="108"/>
      <c r="E606" s="108"/>
      <c r="F606" s="108"/>
      <c r="G606" s="108"/>
    </row>
    <row r="607" spans="1:7" s="360" customFormat="1" x14ac:dyDescent="0.25">
      <c r="A607" s="361" t="s">
        <v>2721</v>
      </c>
      <c r="B607" s="260"/>
      <c r="C607" s="186"/>
      <c r="D607" s="187"/>
      <c r="E607" s="259"/>
      <c r="F607" s="363"/>
      <c r="G607" s="363"/>
    </row>
    <row r="608" spans="1:7" s="360" customFormat="1" x14ac:dyDescent="0.25">
      <c r="A608" s="361" t="s">
        <v>2722</v>
      </c>
      <c r="B608" s="260"/>
      <c r="C608" s="186"/>
      <c r="D608" s="187"/>
      <c r="E608" s="259"/>
      <c r="F608" s="363"/>
      <c r="G608" s="363"/>
    </row>
    <row r="609" spans="1:7" s="360" customFormat="1" x14ac:dyDescent="0.25">
      <c r="A609" s="361" t="s">
        <v>2723</v>
      </c>
      <c r="B609" s="260"/>
      <c r="C609" s="186"/>
      <c r="D609" s="187"/>
      <c r="E609" s="259"/>
      <c r="F609" s="363"/>
      <c r="G609" s="363"/>
    </row>
    <row r="610" spans="1:7" s="360" customFormat="1" x14ac:dyDescent="0.25">
      <c r="A610" s="361" t="s">
        <v>2724</v>
      </c>
      <c r="B610" s="260"/>
      <c r="C610" s="186"/>
      <c r="D610" s="187"/>
      <c r="E610" s="259"/>
      <c r="F610" s="363"/>
      <c r="G610" s="363"/>
    </row>
    <row r="611" spans="1:7" s="360" customFormat="1" x14ac:dyDescent="0.25">
      <c r="A611" s="361" t="s">
        <v>2725</v>
      </c>
      <c r="B611" s="260"/>
      <c r="C611" s="186"/>
      <c r="D611" s="187"/>
      <c r="E611" s="259"/>
      <c r="F611" s="363"/>
      <c r="G611" s="363"/>
    </row>
    <row r="612" spans="1:7" x14ac:dyDescent="0.25">
      <c r="A612" s="361" t="s">
        <v>2726</v>
      </c>
      <c r="B612" s="108"/>
      <c r="C612" s="108"/>
      <c r="D612" s="108"/>
      <c r="E612" s="108"/>
      <c r="F612" s="108"/>
      <c r="G612" s="108"/>
    </row>
    <row r="613" spans="1:7" s="360" customFormat="1" x14ac:dyDescent="0.25">
      <c r="A613" s="361" t="s">
        <v>2727</v>
      </c>
      <c r="B613" s="108"/>
      <c r="C613" s="108"/>
      <c r="D613" s="108"/>
      <c r="E613" s="108"/>
      <c r="F613" s="108"/>
      <c r="G613" s="108"/>
    </row>
    <row r="614" spans="1:7" x14ac:dyDescent="0.25">
      <c r="A614" s="155"/>
      <c r="B614" s="155" t="s">
        <v>2424</v>
      </c>
      <c r="C614" s="155" t="s">
        <v>111</v>
      </c>
      <c r="D614" s="155" t="s">
        <v>1624</v>
      </c>
      <c r="E614" s="155"/>
      <c r="F614" s="155" t="s">
        <v>471</v>
      </c>
      <c r="G614" s="155" t="s">
        <v>1933</v>
      </c>
    </row>
    <row r="615" spans="1:7" x14ac:dyDescent="0.25">
      <c r="A615" s="274" t="s">
        <v>2419</v>
      </c>
      <c r="B615" s="269" t="s">
        <v>2249</v>
      </c>
      <c r="C615" s="338" t="s">
        <v>82</v>
      </c>
      <c r="D615" s="338" t="s">
        <v>82</v>
      </c>
      <c r="E615" s="270"/>
      <c r="F615" s="243" t="str">
        <f>IF($C$619=0,"",IF(C615="[for completion]","",IF(C615="","",C615/$C$619)))</f>
        <v/>
      </c>
      <c r="G615" s="243" t="str">
        <f>IF($D$619=0,"",IF(D615="[for completion]","",IF(D615="","",D615/$D$619)))</f>
        <v/>
      </c>
    </row>
    <row r="616" spans="1:7" x14ac:dyDescent="0.25">
      <c r="A616" s="274" t="s">
        <v>2420</v>
      </c>
      <c r="B616" s="265" t="s">
        <v>2248</v>
      </c>
      <c r="C616" s="338" t="s">
        <v>82</v>
      </c>
      <c r="D616" s="338" t="s">
        <v>82</v>
      </c>
      <c r="E616" s="270"/>
      <c r="F616" s="270"/>
      <c r="G616" s="243" t="str">
        <f>IF($D$619=0,"",IF(D616="[for completion]","",IF(D616="","",D616/$D$619)))</f>
        <v/>
      </c>
    </row>
    <row r="617" spans="1:7" x14ac:dyDescent="0.25">
      <c r="A617" s="274" t="s">
        <v>2421</v>
      </c>
      <c r="B617" s="269" t="s">
        <v>1623</v>
      </c>
      <c r="C617" s="338" t="s">
        <v>82</v>
      </c>
      <c r="D617" s="338" t="s">
        <v>82</v>
      </c>
      <c r="E617" s="270"/>
      <c r="F617" s="270"/>
      <c r="G617" s="243" t="str">
        <f>IF($D$619=0,"",IF(D617="[for completion]","",IF(D617="","",D617/$D$619)))</f>
        <v/>
      </c>
    </row>
    <row r="618" spans="1:7" x14ac:dyDescent="0.25">
      <c r="A618" s="274" t="s">
        <v>2422</v>
      </c>
      <c r="B618" s="267" t="s">
        <v>2016</v>
      </c>
      <c r="C618" s="338" t="s">
        <v>82</v>
      </c>
      <c r="D618" s="338" t="s">
        <v>82</v>
      </c>
      <c r="E618" s="270"/>
      <c r="F618" s="270"/>
      <c r="G618" s="243" t="str">
        <f>IF($D$619=0,"",IF(D618="[for completion]","",IF(D618="","",D618/$D$619)))</f>
        <v/>
      </c>
    </row>
    <row r="619" spans="1:7" x14ac:dyDescent="0.25">
      <c r="A619" s="274" t="s">
        <v>2423</v>
      </c>
      <c r="B619" s="269" t="s">
        <v>144</v>
      </c>
      <c r="C619" s="186">
        <f>SUM(C615:C618)</f>
        <v>0</v>
      </c>
      <c r="D619" s="187">
        <f>SUM(D615:D618)</f>
        <v>0</v>
      </c>
      <c r="E619" s="270"/>
      <c r="F619" s="264">
        <f>SUM(F615:F618)</f>
        <v>0</v>
      </c>
      <c r="G619" s="264">
        <f>SUM(G615:G618)</f>
        <v>0</v>
      </c>
    </row>
    <row r="620" spans="1:7" x14ac:dyDescent="0.25">
      <c r="A620" s="274"/>
    </row>
    <row r="621" spans="1:7" s="257" customFormat="1" x14ac:dyDescent="0.25">
      <c r="A621" s="155"/>
      <c r="B621" s="155" t="s">
        <v>2669</v>
      </c>
      <c r="C621" s="155" t="s">
        <v>2665</v>
      </c>
      <c r="D621" s="155" t="s">
        <v>2670</v>
      </c>
      <c r="E621" s="155"/>
      <c r="F621" s="155" t="s">
        <v>2667</v>
      </c>
      <c r="G621" s="155"/>
    </row>
    <row r="622" spans="1:7" x14ac:dyDescent="0.25">
      <c r="A622" s="328" t="s">
        <v>2426</v>
      </c>
      <c r="B622" s="367" t="s">
        <v>761</v>
      </c>
      <c r="C622" s="382" t="s">
        <v>82</v>
      </c>
      <c r="D622" s="383" t="s">
        <v>82</v>
      </c>
      <c r="E622" s="384"/>
      <c r="F622" s="383" t="s">
        <v>82</v>
      </c>
      <c r="G622" s="243" t="str">
        <f t="shared" ref="G622:G637" si="32">IF($D$640=0,"",IF(D622="[for completion]","",IF(D622="","",D622/$D$640)))</f>
        <v/>
      </c>
    </row>
    <row r="623" spans="1:7" x14ac:dyDescent="0.25">
      <c r="A623" s="328" t="s">
        <v>2427</v>
      </c>
      <c r="B623" s="367" t="s">
        <v>762</v>
      </c>
      <c r="C623" s="382" t="s">
        <v>82</v>
      </c>
      <c r="D623" s="383" t="s">
        <v>82</v>
      </c>
      <c r="E623" s="384"/>
      <c r="F623" s="383" t="s">
        <v>82</v>
      </c>
      <c r="G623" s="243" t="str">
        <f t="shared" si="32"/>
        <v/>
      </c>
    </row>
    <row r="624" spans="1:7" x14ac:dyDescent="0.25">
      <c r="A624" s="328" t="s">
        <v>2428</v>
      </c>
      <c r="B624" s="367" t="s">
        <v>763</v>
      </c>
      <c r="C624" s="382" t="s">
        <v>82</v>
      </c>
      <c r="D624" s="383" t="s">
        <v>82</v>
      </c>
      <c r="E624" s="384"/>
      <c r="F624" s="383" t="s">
        <v>82</v>
      </c>
      <c r="G624" s="243" t="str">
        <f t="shared" si="32"/>
        <v/>
      </c>
    </row>
    <row r="625" spans="1:7" x14ac:dyDescent="0.25">
      <c r="A625" s="328" t="s">
        <v>2429</v>
      </c>
      <c r="B625" s="367" t="s">
        <v>764</v>
      </c>
      <c r="C625" s="382" t="s">
        <v>82</v>
      </c>
      <c r="D625" s="383" t="s">
        <v>82</v>
      </c>
      <c r="E625" s="384"/>
      <c r="F625" s="383" t="s">
        <v>82</v>
      </c>
      <c r="G625" s="243" t="str">
        <f t="shared" si="32"/>
        <v/>
      </c>
    </row>
    <row r="626" spans="1:7" x14ac:dyDescent="0.25">
      <c r="A626" s="328" t="s">
        <v>2430</v>
      </c>
      <c r="B626" s="367" t="s">
        <v>765</v>
      </c>
      <c r="C626" s="382" t="s">
        <v>82</v>
      </c>
      <c r="D626" s="383" t="s">
        <v>82</v>
      </c>
      <c r="E626" s="384"/>
      <c r="F626" s="383" t="s">
        <v>82</v>
      </c>
      <c r="G626" s="243" t="str">
        <f t="shared" si="32"/>
        <v/>
      </c>
    </row>
    <row r="627" spans="1:7" x14ac:dyDescent="0.25">
      <c r="A627" s="328" t="s">
        <v>2431</v>
      </c>
      <c r="B627" s="367" t="s">
        <v>766</v>
      </c>
      <c r="C627" s="382" t="s">
        <v>82</v>
      </c>
      <c r="D627" s="383" t="s">
        <v>82</v>
      </c>
      <c r="E627" s="384"/>
      <c r="F627" s="383" t="s">
        <v>82</v>
      </c>
      <c r="G627" s="243" t="str">
        <f t="shared" si="32"/>
        <v/>
      </c>
    </row>
    <row r="628" spans="1:7" x14ac:dyDescent="0.25">
      <c r="A628" s="328" t="s">
        <v>2432</v>
      </c>
      <c r="B628" s="367" t="s">
        <v>767</v>
      </c>
      <c r="C628" s="382" t="s">
        <v>82</v>
      </c>
      <c r="D628" s="383" t="s">
        <v>82</v>
      </c>
      <c r="E628" s="384"/>
      <c r="F628" s="383" t="s">
        <v>82</v>
      </c>
      <c r="G628" s="243" t="str">
        <f t="shared" si="32"/>
        <v/>
      </c>
    </row>
    <row r="629" spans="1:7" x14ac:dyDescent="0.25">
      <c r="A629" s="328" t="s">
        <v>2433</v>
      </c>
      <c r="B629" s="367" t="s">
        <v>2192</v>
      </c>
      <c r="C629" s="382" t="s">
        <v>82</v>
      </c>
      <c r="D629" s="383" t="s">
        <v>82</v>
      </c>
      <c r="E629" s="384"/>
      <c r="F629" s="383" t="s">
        <v>82</v>
      </c>
      <c r="G629" s="243" t="str">
        <f t="shared" si="32"/>
        <v/>
      </c>
    </row>
    <row r="630" spans="1:7" x14ac:dyDescent="0.25">
      <c r="A630" s="328" t="s">
        <v>2434</v>
      </c>
      <c r="B630" s="367" t="s">
        <v>2193</v>
      </c>
      <c r="C630" s="382" t="s">
        <v>82</v>
      </c>
      <c r="D630" s="383" t="s">
        <v>82</v>
      </c>
      <c r="E630" s="384"/>
      <c r="F630" s="383" t="s">
        <v>82</v>
      </c>
      <c r="G630" s="243" t="str">
        <f t="shared" si="32"/>
        <v/>
      </c>
    </row>
    <row r="631" spans="1:7" x14ac:dyDescent="0.25">
      <c r="A631" s="328" t="s">
        <v>2435</v>
      </c>
      <c r="B631" s="367" t="s">
        <v>2194</v>
      </c>
      <c r="C631" s="382" t="s">
        <v>82</v>
      </c>
      <c r="D631" s="383" t="s">
        <v>82</v>
      </c>
      <c r="E631" s="384"/>
      <c r="F631" s="383" t="s">
        <v>82</v>
      </c>
      <c r="G631" s="243" t="str">
        <f t="shared" si="32"/>
        <v/>
      </c>
    </row>
    <row r="632" spans="1:7" x14ac:dyDescent="0.25">
      <c r="A632" s="328" t="s">
        <v>2436</v>
      </c>
      <c r="B632" s="367" t="s">
        <v>768</v>
      </c>
      <c r="C632" s="382" t="s">
        <v>82</v>
      </c>
      <c r="D632" s="383" t="s">
        <v>82</v>
      </c>
      <c r="E632" s="384"/>
      <c r="F632" s="383" t="s">
        <v>82</v>
      </c>
      <c r="G632" s="243" t="str">
        <f t="shared" si="32"/>
        <v/>
      </c>
    </row>
    <row r="633" spans="1:7" x14ac:dyDescent="0.25">
      <c r="A633" s="328" t="s">
        <v>2437</v>
      </c>
      <c r="B633" s="367" t="s">
        <v>769</v>
      </c>
      <c r="C633" s="382" t="s">
        <v>82</v>
      </c>
      <c r="D633" s="383" t="s">
        <v>82</v>
      </c>
      <c r="E633" s="384"/>
      <c r="F633" s="383" t="s">
        <v>82</v>
      </c>
      <c r="G633" s="243" t="str">
        <f t="shared" si="32"/>
        <v/>
      </c>
    </row>
    <row r="634" spans="1:7" x14ac:dyDescent="0.25">
      <c r="A634" s="328" t="s">
        <v>2438</v>
      </c>
      <c r="B634" s="367" t="s">
        <v>142</v>
      </c>
      <c r="C634" s="382" t="s">
        <v>82</v>
      </c>
      <c r="D634" s="383" t="s">
        <v>82</v>
      </c>
      <c r="E634" s="384"/>
      <c r="F634" s="383" t="s">
        <v>82</v>
      </c>
      <c r="G634" s="243" t="str">
        <f t="shared" si="32"/>
        <v/>
      </c>
    </row>
    <row r="635" spans="1:7" x14ac:dyDescent="0.25">
      <c r="A635" s="328" t="s">
        <v>2439</v>
      </c>
      <c r="B635" s="367" t="s">
        <v>2016</v>
      </c>
      <c r="C635" s="382" t="s">
        <v>82</v>
      </c>
      <c r="D635" s="383" t="s">
        <v>82</v>
      </c>
      <c r="E635" s="384"/>
      <c r="F635" s="383" t="s">
        <v>82</v>
      </c>
      <c r="G635" s="243" t="str">
        <f t="shared" si="32"/>
        <v/>
      </c>
    </row>
    <row r="636" spans="1:7" x14ac:dyDescent="0.25">
      <c r="A636" s="328" t="s">
        <v>2440</v>
      </c>
      <c r="B636" s="367" t="s">
        <v>144</v>
      </c>
      <c r="C636" s="380">
        <f>SUM(C622:C635)</f>
        <v>0</v>
      </c>
      <c r="D636" s="366">
        <f>SUM(D622:D635)</f>
        <v>0</v>
      </c>
      <c r="E636" s="344"/>
      <c r="F636" s="380"/>
      <c r="G636" s="243" t="str">
        <f t="shared" si="32"/>
        <v/>
      </c>
    </row>
    <row r="637" spans="1:7" x14ac:dyDescent="0.25">
      <c r="A637" s="328" t="s">
        <v>2441</v>
      </c>
      <c r="B637" s="263" t="s">
        <v>2664</v>
      </c>
      <c r="C637" s="108"/>
      <c r="D637" s="108"/>
      <c r="E637" s="108"/>
      <c r="F637" s="338" t="s">
        <v>82</v>
      </c>
      <c r="G637" s="243" t="str">
        <f t="shared" si="32"/>
        <v/>
      </c>
    </row>
    <row r="638" spans="1:7" x14ac:dyDescent="0.25">
      <c r="A638" s="328" t="s">
        <v>2442</v>
      </c>
      <c r="B638" s="356"/>
      <c r="C638" s="328"/>
      <c r="D638" s="328"/>
      <c r="E638" s="344"/>
      <c r="F638" s="243"/>
      <c r="G638" s="243"/>
    </row>
    <row r="639" spans="1:7" x14ac:dyDescent="0.25">
      <c r="A639" s="328" t="s">
        <v>2443</v>
      </c>
      <c r="B639" s="343"/>
      <c r="C639" s="328"/>
      <c r="D639" s="328"/>
      <c r="E639" s="344"/>
      <c r="F639" s="243"/>
      <c r="G639" s="243"/>
    </row>
    <row r="640" spans="1:7" x14ac:dyDescent="0.25">
      <c r="A640" s="328" t="s">
        <v>2444</v>
      </c>
      <c r="B640" s="343"/>
      <c r="C640" s="328"/>
      <c r="D640" s="328"/>
      <c r="E640" s="344"/>
      <c r="F640" s="348"/>
      <c r="G640" s="348"/>
    </row>
    <row r="641" spans="1:7" x14ac:dyDescent="0.25">
      <c r="A641" s="108"/>
      <c r="B641" s="108"/>
      <c r="C641" s="108"/>
      <c r="D641" s="108"/>
      <c r="E641" s="108"/>
      <c r="F641" s="108"/>
      <c r="G641" s="108"/>
    </row>
  </sheetData>
  <sheetProtection algorithmName="SHA-512" hashValue="dhQ36c7ccurE5JeUyO8Vx5r+PCE5D7Pktby/JEkcYti5pULaudfO8qu2aRQkpWLrNMvAefgMdeC3qwpfJEIbEA==" saltValue="qWCOncly7bZlSEsoxWqg0Q==" spinCount="100000" sheet="1" formatColumns="0" formatRows="0" insertHyperlinks="0" sort="0" autoFilter="0" pivotTables="0"/>
  <protectedRanges>
    <protectedRange sqref="B532" name="Mortgage Assets III_1"/>
    <protectedRange sqref="C406:D414 C638:D640" name="Optional ECBECAIs_2"/>
    <protectedRange sqref="B406:B413 B638:B639" name="Mortgage Assets III_1_1"/>
    <protectedRange sqref="B415:D443 F414:G443 F640:G640" name="Mortgage Asset IV_3"/>
    <protectedRange sqref="B396:B405" name="Mortgage Assets III_1_2"/>
    <protectedRange sqref="C622:D637" name="Optional ECBECAIs_2_2"/>
    <protectedRange sqref="C362:D365 C598:D601" name="Optional ECBECAIs_2_5"/>
    <protectedRange sqref="C366:D367" name="Optional ECBECAIs_2_1_2"/>
  </protectedRanges>
  <mergeCells count="8">
    <mergeCell ref="A1:B1"/>
    <mergeCell ref="B25:C25"/>
    <mergeCell ref="B6:C6"/>
    <mergeCell ref="B7:C7"/>
    <mergeCell ref="B8:C8"/>
    <mergeCell ref="B9:C9"/>
    <mergeCell ref="B10:C10"/>
    <mergeCell ref="B14:C14"/>
  </mergeCells>
  <phoneticPr fontId="47" type="noConversion"/>
  <hyperlinks>
    <hyperlink ref="B7" location="'F. Optional Sustainable data'!_Hlk506480454" display="1. Additional information on the residential mortgage stock" xr:uid="{3C166C5C-D0DB-4E58-ABF9-ED77F45212BF}"/>
    <hyperlink ref="B10" location="'F. Optional Sustainable data'!B153" display="3.  Additional information on the asset distribution" xr:uid="{F320F060-307D-4EB4-BC4E-D58146ACFF48}"/>
    <hyperlink ref="B9" location="'F. Optional Sustainable data'!B59" tooltip="b59" display="2.  Additional information on the commercial mortgage stock" xr:uid="{C8A8DC6C-48D8-4167-AB59-EA146567D02A}"/>
    <hyperlink ref="B171" location="'2. Harmonised Glossary'!A9" display="Breakdown by Interest Rate" xr:uid="{802C388E-F101-472D-B558-5C0F4D354D3C}"/>
    <hyperlink ref="B201" location="'2. Harmonised Glossary'!A14" display="Non-Performing Loans (NPLs)" xr:uid="{2FDC062A-CAA6-4BF7-9D0D-FF2B91ECB2F0}"/>
    <hyperlink ref="B240" location="'2. Harmonised Glossary'!A288" display="Loan to Value (LTV) Information - Un-indexed" xr:uid="{2491A49F-155B-45F3-AB0E-283A285EB08B}"/>
    <hyperlink ref="B262" location="'2. Harmonised Glossary'!A11" display="Loan to Value (LTV) Information - Indexed" xr:uid="{BA6B3254-BD1B-4773-B84B-3E5853AC1558}"/>
    <hyperlink ref="B8:C8" location="'F1. HTT Sustainable M data'!B26" display="2. Additional information on the sustainable section of the mortgage stock" xr:uid="{51C788E4-93DB-4100-988D-FD3D1723BC1B}"/>
    <hyperlink ref="B9:C9" location="'F1. HTT Sustainable M data'!B211" tooltip="b59" display="2A. Sustainable Residential Cover Pool" xr:uid="{E7AAD563-66CB-4574-9839-CB5B818A2686}"/>
    <hyperlink ref="B10:C10" location="'F1. HTT Sustainable M data'!B401" display="2B. Commercial Cover Pool" xr:uid="{372C4A24-A123-482D-B0F0-D3A3F5966AD2}"/>
    <hyperlink ref="B496" location="'2. Harmonised Glossary'!A11" display="Loan to Value (LTV) Information - Indexed" xr:uid="{1FC05B7F-B84F-48BB-842A-233F92F6079F}"/>
  </hyperlinks>
  <pageMargins left="0.7" right="0.7" top="0.75" bottom="0.75" header="0.3" footer="0.3"/>
  <pageSetup paperSize="9" orientation="portrait" r:id="rId1"/>
  <ignoredErrors>
    <ignoredError sqref="F30"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80" zoomScaleNormal="80" workbookViewId="0">
      <selection activeCell="A3" sqref="A3"/>
    </sheetView>
  </sheetViews>
  <sheetFormatPr defaultColWidth="9.140625" defaultRowHeight="15" x14ac:dyDescent="0.25"/>
  <cols>
    <col min="1" max="1" width="13.28515625" style="257" customWidth="1"/>
    <col min="2" max="2" width="59" style="257" customWidth="1"/>
    <col min="3" max="7" width="36.7109375" style="257" customWidth="1"/>
    <col min="8" max="16384" width="9.140625" style="257"/>
  </cols>
  <sheetData>
    <row r="1" spans="1:9" ht="45" customHeight="1" x14ac:dyDescent="0.25">
      <c r="A1" s="809" t="s">
        <v>1490</v>
      </c>
      <c r="B1" s="809"/>
    </row>
    <row r="2" spans="1:9" ht="31.5" x14ac:dyDescent="0.25">
      <c r="A2" s="275" t="s">
        <v>2093</v>
      </c>
      <c r="B2" s="275"/>
      <c r="C2" s="266"/>
      <c r="D2" s="266"/>
      <c r="E2" s="266"/>
      <c r="F2" s="386" t="s">
        <v>2731</v>
      </c>
      <c r="G2" s="276"/>
    </row>
    <row r="3" spans="1:9" x14ac:dyDescent="0.25">
      <c r="A3" s="266"/>
      <c r="B3" s="266"/>
      <c r="C3" s="266"/>
      <c r="D3" s="266"/>
      <c r="E3" s="266"/>
      <c r="F3" s="266"/>
      <c r="G3" s="266"/>
    </row>
    <row r="4" spans="1:9" ht="15.75" customHeight="1" thickBot="1" x14ac:dyDescent="0.3">
      <c r="A4" s="266"/>
      <c r="B4" s="266"/>
      <c r="C4" s="277"/>
      <c r="D4" s="266"/>
      <c r="E4" s="266"/>
      <c r="F4" s="266"/>
      <c r="G4" s="266"/>
    </row>
    <row r="5" spans="1:9" ht="60.75" customHeight="1" thickBot="1" x14ac:dyDescent="0.3">
      <c r="A5" s="278"/>
      <c r="B5" s="279" t="s">
        <v>71</v>
      </c>
      <c r="C5" s="280" t="s">
        <v>72</v>
      </c>
      <c r="D5" s="278"/>
      <c r="E5" s="810" t="s">
        <v>2074</v>
      </c>
      <c r="F5" s="811"/>
      <c r="G5" s="281" t="s">
        <v>2073</v>
      </c>
      <c r="H5" s="272"/>
    </row>
    <row r="6" spans="1:9" x14ac:dyDescent="0.25">
      <c r="A6" s="267"/>
      <c r="B6" s="267"/>
      <c r="C6" s="267"/>
      <c r="D6" s="267"/>
      <c r="F6" s="282"/>
      <c r="G6" s="282"/>
    </row>
    <row r="7" spans="1:9" ht="18.75" customHeight="1" x14ac:dyDescent="0.25">
      <c r="A7" s="283"/>
      <c r="B7" s="795" t="s">
        <v>2102</v>
      </c>
      <c r="C7" s="796"/>
      <c r="D7" s="284"/>
      <c r="E7" s="795" t="s">
        <v>2090</v>
      </c>
      <c r="F7" s="812"/>
      <c r="G7" s="812"/>
      <c r="H7" s="796"/>
    </row>
    <row r="8" spans="1:9" ht="18.75" customHeight="1" x14ac:dyDescent="0.25">
      <c r="A8" s="267"/>
      <c r="B8" s="813" t="s">
        <v>2067</v>
      </c>
      <c r="C8" s="814"/>
      <c r="D8" s="284"/>
      <c r="E8" s="815" t="s">
        <v>82</v>
      </c>
      <c r="F8" s="816"/>
      <c r="G8" s="816"/>
      <c r="H8" s="817"/>
    </row>
    <row r="9" spans="1:9" ht="18.75" customHeight="1" x14ac:dyDescent="0.25">
      <c r="A9" s="267"/>
      <c r="B9" s="813" t="s">
        <v>2071</v>
      </c>
      <c r="C9" s="814"/>
      <c r="D9" s="285"/>
      <c r="E9" s="815"/>
      <c r="F9" s="816"/>
      <c r="G9" s="816"/>
      <c r="H9" s="817"/>
      <c r="I9" s="272"/>
    </row>
    <row r="10" spans="1:9" x14ac:dyDescent="0.25">
      <c r="A10" s="286"/>
      <c r="B10" s="818"/>
      <c r="C10" s="818"/>
      <c r="D10" s="284"/>
      <c r="E10" s="815"/>
      <c r="F10" s="816"/>
      <c r="G10" s="816"/>
      <c r="H10" s="817"/>
      <c r="I10" s="272"/>
    </row>
    <row r="11" spans="1:9" ht="15.75" thickBot="1" x14ac:dyDescent="0.3">
      <c r="A11" s="286"/>
      <c r="B11" s="819"/>
      <c r="C11" s="820"/>
      <c r="D11" s="285"/>
      <c r="E11" s="815"/>
      <c r="F11" s="816"/>
      <c r="G11" s="816"/>
      <c r="H11" s="817"/>
      <c r="I11" s="272"/>
    </row>
    <row r="12" spans="1:9" x14ac:dyDescent="0.25">
      <c r="A12" s="267"/>
      <c r="B12" s="287"/>
      <c r="C12" s="267"/>
      <c r="D12" s="267"/>
      <c r="E12" s="815"/>
      <c r="F12" s="816"/>
      <c r="G12" s="816"/>
      <c r="H12" s="817"/>
      <c r="I12" s="272"/>
    </row>
    <row r="13" spans="1:9" ht="15.75" customHeight="1" thickBot="1" x14ac:dyDescent="0.3">
      <c r="A13" s="267"/>
      <c r="B13" s="287"/>
      <c r="C13" s="267"/>
      <c r="D13" s="267"/>
      <c r="E13" s="804" t="s">
        <v>2103</v>
      </c>
      <c r="F13" s="805"/>
      <c r="G13" s="806" t="s">
        <v>2104</v>
      </c>
      <c r="H13" s="807"/>
      <c r="I13" s="272"/>
    </row>
    <row r="14" spans="1:9" x14ac:dyDescent="0.25">
      <c r="A14" s="267"/>
      <c r="B14" s="287"/>
      <c r="C14" s="267"/>
      <c r="D14" s="267"/>
      <c r="E14" s="288"/>
      <c r="F14" s="288"/>
      <c r="G14" s="267"/>
      <c r="H14" s="273"/>
    </row>
    <row r="15" spans="1:9" ht="18.75" customHeight="1" x14ac:dyDescent="0.25">
      <c r="A15" s="289"/>
      <c r="B15" s="808" t="s">
        <v>2105</v>
      </c>
      <c r="C15" s="808"/>
      <c r="D15" s="808"/>
      <c r="E15" s="289"/>
      <c r="F15" s="289"/>
      <c r="G15" s="289"/>
      <c r="H15" s="289"/>
    </row>
    <row r="16" spans="1:9" x14ac:dyDescent="0.25">
      <c r="A16" s="290"/>
      <c r="B16" s="290" t="s">
        <v>2068</v>
      </c>
      <c r="C16" s="290" t="s">
        <v>111</v>
      </c>
      <c r="D16" s="290" t="s">
        <v>1630</v>
      </c>
      <c r="E16" s="290"/>
      <c r="F16" s="290" t="s">
        <v>2069</v>
      </c>
      <c r="G16" s="290" t="s">
        <v>2070</v>
      </c>
      <c r="H16" s="290"/>
    </row>
    <row r="17" spans="1:8" x14ac:dyDescent="0.25">
      <c r="A17" s="267" t="s">
        <v>2075</v>
      </c>
      <c r="B17" s="269" t="s">
        <v>2076</v>
      </c>
      <c r="C17" s="327" t="s">
        <v>82</v>
      </c>
      <c r="D17" s="327" t="s">
        <v>82</v>
      </c>
      <c r="F17" s="256" t="str">
        <f>IF(OR('B1. HTT Mortgage Assets'!$C$15=0,C17="[For completion]"),"",C17/'B1. HTT Mortgage Assets'!$C$15)</f>
        <v/>
      </c>
      <c r="G17" s="256" t="str">
        <f>IF(OR('B1. HTT Mortgage Assets'!$F$28=0,D17="[For completion]"),"",D17/'B1. HTT Mortgage Assets'!$F$28)</f>
        <v/>
      </c>
    </row>
    <row r="18" spans="1:8" x14ac:dyDescent="0.25">
      <c r="A18" s="269" t="s">
        <v>2106</v>
      </c>
      <c r="B18" s="292"/>
      <c r="C18" s="269"/>
      <c r="D18" s="269"/>
      <c r="F18" s="269"/>
      <c r="G18" s="269"/>
    </row>
    <row r="19" spans="1:8" x14ac:dyDescent="0.25">
      <c r="A19" s="269" t="s">
        <v>2107</v>
      </c>
      <c r="B19" s="269"/>
      <c r="C19" s="269"/>
      <c r="D19" s="269"/>
      <c r="F19" s="269"/>
      <c r="G19" s="269"/>
    </row>
    <row r="20" spans="1:8" ht="18.75" customHeight="1" x14ac:dyDescent="0.25">
      <c r="A20" s="289"/>
      <c r="B20" s="808" t="s">
        <v>2071</v>
      </c>
      <c r="C20" s="808"/>
      <c r="D20" s="808"/>
      <c r="E20" s="289"/>
      <c r="F20" s="289"/>
      <c r="G20" s="289"/>
      <c r="H20" s="289"/>
    </row>
    <row r="21" spans="1:8" x14ac:dyDescent="0.25">
      <c r="A21" s="290"/>
      <c r="B21" s="290" t="s">
        <v>2108</v>
      </c>
      <c r="C21" s="290" t="s">
        <v>2077</v>
      </c>
      <c r="D21" s="290" t="s">
        <v>2078</v>
      </c>
      <c r="E21" s="290" t="s">
        <v>2079</v>
      </c>
      <c r="F21" s="290" t="s">
        <v>2109</v>
      </c>
      <c r="G21" s="290" t="s">
        <v>2080</v>
      </c>
      <c r="H21" s="290" t="s">
        <v>2081</v>
      </c>
    </row>
    <row r="22" spans="1:8" ht="15" customHeight="1" x14ac:dyDescent="0.25">
      <c r="A22" s="268"/>
      <c r="B22" s="293" t="s">
        <v>2110</v>
      </c>
      <c r="C22" s="293"/>
      <c r="D22" s="268"/>
      <c r="E22" s="268"/>
      <c r="F22" s="268"/>
      <c r="G22" s="268"/>
      <c r="H22" s="268"/>
    </row>
    <row r="23" spans="1:8" x14ac:dyDescent="0.25">
      <c r="A23" s="267" t="s">
        <v>2082</v>
      </c>
      <c r="B23" s="267" t="s">
        <v>2092</v>
      </c>
      <c r="C23" s="294" t="s">
        <v>82</v>
      </c>
      <c r="D23" s="294" t="s">
        <v>82</v>
      </c>
      <c r="E23" s="294" t="s">
        <v>82</v>
      </c>
      <c r="F23" s="294" t="s">
        <v>82</v>
      </c>
      <c r="G23" s="294" t="s">
        <v>82</v>
      </c>
      <c r="H23" s="271">
        <f>SUM(C23:G23)</f>
        <v>0</v>
      </c>
    </row>
    <row r="24" spans="1:8" x14ac:dyDescent="0.25">
      <c r="A24" s="267" t="s">
        <v>2083</v>
      </c>
      <c r="B24" s="267" t="s">
        <v>2091</v>
      </c>
      <c r="C24" s="294" t="s">
        <v>82</v>
      </c>
      <c r="D24" s="294" t="s">
        <v>82</v>
      </c>
      <c r="E24" s="294" t="s">
        <v>82</v>
      </c>
      <c r="F24" s="294" t="s">
        <v>82</v>
      </c>
      <c r="G24" s="294" t="s">
        <v>82</v>
      </c>
      <c r="H24" s="271">
        <f>SUM(C24:G24)</f>
        <v>0</v>
      </c>
    </row>
    <row r="25" spans="1:8" x14ac:dyDescent="0.25">
      <c r="A25" s="267" t="s">
        <v>2084</v>
      </c>
      <c r="B25" s="267" t="s">
        <v>1623</v>
      </c>
      <c r="C25" s="294" t="s">
        <v>82</v>
      </c>
      <c r="D25" s="294" t="s">
        <v>82</v>
      </c>
      <c r="E25" s="294" t="s">
        <v>82</v>
      </c>
      <c r="F25" s="294" t="s">
        <v>82</v>
      </c>
      <c r="G25" s="294" t="s">
        <v>82</v>
      </c>
      <c r="H25" s="271">
        <f>SUM(C25:G25)</f>
        <v>0</v>
      </c>
    </row>
    <row r="26" spans="1:8" x14ac:dyDescent="0.25">
      <c r="A26" s="267" t="s">
        <v>2085</v>
      </c>
      <c r="B26" s="267" t="s">
        <v>2072</v>
      </c>
      <c r="C26" s="295">
        <f>SUM(C23:C25)+SUM(C27:C32)</f>
        <v>0</v>
      </c>
      <c r="D26" s="295">
        <f>SUM(D23:D25)+SUM(D27:D32)</f>
        <v>0</v>
      </c>
      <c r="E26" s="295">
        <f>SUM(E23:E25)+SUM(E27:E32)</f>
        <v>0</v>
      </c>
      <c r="F26" s="295">
        <f>SUM(F23:F25)+SUM(F27:F32)</f>
        <v>0</v>
      </c>
      <c r="G26" s="295">
        <f>SUM(G23:G25)+SUM(G27:G32)</f>
        <v>0</v>
      </c>
      <c r="H26" s="295">
        <f>SUM(H23:H25)</f>
        <v>0</v>
      </c>
    </row>
    <row r="27" spans="1:8" x14ac:dyDescent="0.25">
      <c r="A27" s="267" t="s">
        <v>2086</v>
      </c>
      <c r="B27" s="342" t="s">
        <v>2300</v>
      </c>
      <c r="C27" s="294"/>
      <c r="D27" s="294"/>
      <c r="E27" s="294"/>
      <c r="F27" s="294"/>
      <c r="G27" s="294"/>
      <c r="H27" s="256">
        <f>IF(SUM(C27:G27)="","",SUM(C27:G27))</f>
        <v>0</v>
      </c>
    </row>
    <row r="28" spans="1:8" x14ac:dyDescent="0.25">
      <c r="A28" s="267" t="s">
        <v>2087</v>
      </c>
      <c r="B28" s="342" t="s">
        <v>2300</v>
      </c>
      <c r="C28" s="294"/>
      <c r="D28" s="294"/>
      <c r="E28" s="294"/>
      <c r="F28" s="294"/>
      <c r="G28" s="294"/>
      <c r="H28" s="271">
        <f>IF(SUM(C28:G28)="","",SUM(C28:G28))</f>
        <v>0</v>
      </c>
    </row>
    <row r="29" spans="1:8" x14ac:dyDescent="0.25">
      <c r="A29" s="267" t="s">
        <v>2088</v>
      </c>
      <c r="B29" s="342" t="s">
        <v>2300</v>
      </c>
      <c r="C29" s="294"/>
      <c r="D29" s="294"/>
      <c r="E29" s="294"/>
      <c r="F29" s="294"/>
      <c r="G29" s="294"/>
      <c r="H29" s="271">
        <f>IF(SUM(C29:G29)="","",SUM(C29:G29))</f>
        <v>0</v>
      </c>
    </row>
    <row r="30" spans="1:8" x14ac:dyDescent="0.25">
      <c r="A30" s="267" t="s">
        <v>2089</v>
      </c>
      <c r="B30" s="342" t="s">
        <v>2300</v>
      </c>
      <c r="C30" s="294"/>
      <c r="D30" s="294"/>
      <c r="E30" s="294"/>
      <c r="F30" s="294"/>
      <c r="G30" s="294"/>
      <c r="H30" s="271">
        <f>IF(SUM(C30:G30)="","",SUM(C30:G30))</f>
        <v>0</v>
      </c>
    </row>
    <row r="31" spans="1:8" x14ac:dyDescent="0.25">
      <c r="A31" s="267" t="s">
        <v>2298</v>
      </c>
      <c r="B31" s="342" t="s">
        <v>2300</v>
      </c>
      <c r="C31" s="297"/>
      <c r="D31" s="291"/>
      <c r="E31" s="291"/>
      <c r="F31" s="298"/>
      <c r="G31" s="299"/>
    </row>
    <row r="32" spans="1:8" x14ac:dyDescent="0.25">
      <c r="A32" s="267" t="s">
        <v>2299</v>
      </c>
      <c r="B32" s="342" t="s">
        <v>2300</v>
      </c>
      <c r="C32" s="300"/>
      <c r="D32" s="267"/>
      <c r="E32" s="267"/>
      <c r="F32" s="256"/>
      <c r="G32" s="270"/>
    </row>
    <row r="33" spans="1:7" x14ac:dyDescent="0.25">
      <c r="A33" s="267"/>
      <c r="B33" s="296"/>
      <c r="C33" s="300"/>
      <c r="D33" s="267"/>
      <c r="E33" s="267"/>
      <c r="F33" s="256"/>
      <c r="G33" s="270"/>
    </row>
    <row r="34" spans="1:7" x14ac:dyDescent="0.25">
      <c r="A34" s="267"/>
      <c r="B34" s="296"/>
      <c r="C34" s="300"/>
      <c r="D34" s="267"/>
      <c r="E34" s="267"/>
      <c r="F34" s="256"/>
      <c r="G34" s="270"/>
    </row>
    <row r="35" spans="1:7" x14ac:dyDescent="0.25">
      <c r="A35" s="267"/>
      <c r="B35" s="296"/>
      <c r="C35" s="300"/>
      <c r="D35" s="267"/>
      <c r="F35" s="256"/>
      <c r="G35" s="270"/>
    </row>
    <row r="36" spans="1:7" x14ac:dyDescent="0.25">
      <c r="A36" s="267"/>
      <c r="B36" s="267"/>
      <c r="C36" s="255"/>
      <c r="D36" s="255"/>
      <c r="E36" s="255"/>
      <c r="F36" s="255"/>
      <c r="G36" s="269"/>
    </row>
    <row r="37" spans="1:7" x14ac:dyDescent="0.25">
      <c r="A37" s="267"/>
      <c r="B37" s="267"/>
      <c r="C37" s="255"/>
      <c r="D37" s="255"/>
      <c r="E37" s="255"/>
      <c r="F37" s="255"/>
      <c r="G37" s="269"/>
    </row>
    <row r="38" spans="1:7" x14ac:dyDescent="0.25">
      <c r="A38" s="267"/>
      <c r="B38" s="267"/>
      <c r="C38" s="255"/>
      <c r="D38" s="255"/>
      <c r="E38" s="255"/>
      <c r="F38" s="255"/>
      <c r="G38" s="269"/>
    </row>
    <row r="39" spans="1:7" x14ac:dyDescent="0.25">
      <c r="A39" s="267"/>
      <c r="B39" s="267"/>
      <c r="C39" s="255"/>
      <c r="D39" s="255"/>
      <c r="E39" s="255"/>
      <c r="F39" s="255"/>
      <c r="G39" s="269"/>
    </row>
    <row r="40" spans="1:7" x14ac:dyDescent="0.25">
      <c r="A40" s="267"/>
      <c r="B40" s="267"/>
      <c r="C40" s="255"/>
      <c r="D40" s="255"/>
      <c r="E40" s="255"/>
      <c r="F40" s="255"/>
      <c r="G40" s="269"/>
    </row>
    <row r="41" spans="1:7" x14ac:dyDescent="0.25">
      <c r="A41" s="267"/>
      <c r="B41" s="267"/>
      <c r="C41" s="255"/>
      <c r="D41" s="255"/>
      <c r="E41" s="255"/>
      <c r="F41" s="255"/>
      <c r="G41" s="269"/>
    </row>
    <row r="42" spans="1:7" x14ac:dyDescent="0.25">
      <c r="A42" s="267"/>
      <c r="B42" s="267"/>
      <c r="C42" s="255"/>
      <c r="D42" s="255"/>
      <c r="E42" s="255"/>
      <c r="F42" s="255"/>
      <c r="G42" s="269"/>
    </row>
    <row r="43" spans="1:7" x14ac:dyDescent="0.25">
      <c r="A43" s="267"/>
      <c r="B43" s="267"/>
      <c r="C43" s="255"/>
      <c r="D43" s="255"/>
      <c r="E43" s="255"/>
      <c r="F43" s="255"/>
      <c r="G43" s="269"/>
    </row>
    <row r="44" spans="1:7" x14ac:dyDescent="0.25">
      <c r="A44" s="267"/>
      <c r="B44" s="267"/>
      <c r="C44" s="255"/>
      <c r="D44" s="255"/>
      <c r="E44" s="255"/>
      <c r="F44" s="255"/>
      <c r="G44" s="269"/>
    </row>
    <row r="45" spans="1:7" x14ac:dyDescent="0.25">
      <c r="A45" s="267"/>
      <c r="B45" s="267"/>
      <c r="C45" s="255"/>
      <c r="D45" s="255"/>
      <c r="E45" s="255"/>
      <c r="F45" s="255"/>
      <c r="G45" s="269"/>
    </row>
    <row r="46" spans="1:7" x14ac:dyDescent="0.25">
      <c r="A46" s="267"/>
      <c r="B46" s="267"/>
      <c r="C46" s="255"/>
      <c r="D46" s="255"/>
      <c r="E46" s="255"/>
      <c r="F46" s="255"/>
      <c r="G46" s="269"/>
    </row>
    <row r="47" spans="1:7" x14ac:dyDescent="0.25">
      <c r="A47" s="267"/>
      <c r="B47" s="267"/>
      <c r="C47" s="255"/>
      <c r="D47" s="255"/>
      <c r="E47" s="255"/>
      <c r="F47" s="255"/>
      <c r="G47" s="269"/>
    </row>
    <row r="48" spans="1:7" x14ac:dyDescent="0.25">
      <c r="A48" s="267"/>
      <c r="B48" s="267"/>
      <c r="C48" s="255"/>
      <c r="D48" s="255"/>
      <c r="E48" s="255"/>
      <c r="F48" s="255"/>
      <c r="G48" s="269"/>
    </row>
    <row r="49" spans="1:7" x14ac:dyDescent="0.25">
      <c r="A49" s="267"/>
      <c r="B49" s="267"/>
      <c r="C49" s="255"/>
      <c r="D49" s="255"/>
      <c r="E49" s="255"/>
      <c r="F49" s="255"/>
      <c r="G49" s="269"/>
    </row>
    <row r="50" spans="1:7" x14ac:dyDescent="0.25">
      <c r="A50" s="267"/>
      <c r="B50" s="267"/>
      <c r="C50" s="255"/>
      <c r="D50" s="255"/>
      <c r="E50" s="255"/>
      <c r="F50" s="255"/>
      <c r="G50" s="269"/>
    </row>
    <row r="51" spans="1:7" x14ac:dyDescent="0.25">
      <c r="A51" s="267"/>
      <c r="B51" s="267"/>
      <c r="C51" s="255"/>
      <c r="D51" s="255"/>
      <c r="E51" s="255"/>
      <c r="F51" s="255"/>
      <c r="G51" s="269"/>
    </row>
    <row r="52" spans="1:7" x14ac:dyDescent="0.25">
      <c r="A52" s="267"/>
      <c r="B52" s="267"/>
      <c r="C52" s="255"/>
      <c r="D52" s="255"/>
      <c r="E52" s="255"/>
      <c r="F52" s="255"/>
      <c r="G52" s="269"/>
    </row>
    <row r="53" spans="1:7" x14ac:dyDescent="0.25">
      <c r="A53" s="267"/>
      <c r="B53" s="267"/>
      <c r="C53" s="255"/>
      <c r="D53" s="255"/>
      <c r="E53" s="255"/>
      <c r="F53" s="255"/>
      <c r="G53" s="269"/>
    </row>
    <row r="54" spans="1:7" x14ac:dyDescent="0.25">
      <c r="A54" s="267"/>
      <c r="B54" s="267"/>
      <c r="C54" s="255"/>
      <c r="D54" s="255"/>
      <c r="E54" s="255"/>
      <c r="F54" s="255"/>
      <c r="G54" s="269"/>
    </row>
    <row r="55" spans="1:7" x14ac:dyDescent="0.25">
      <c r="A55" s="267"/>
      <c r="B55" s="267"/>
      <c r="C55" s="255"/>
      <c r="D55" s="255"/>
      <c r="E55" s="255"/>
      <c r="F55" s="255"/>
      <c r="G55" s="269"/>
    </row>
    <row r="56" spans="1:7" x14ac:dyDescent="0.25">
      <c r="A56" s="267"/>
      <c r="B56" s="267"/>
      <c r="C56" s="255"/>
      <c r="D56" s="255"/>
      <c r="E56" s="255"/>
      <c r="F56" s="255"/>
      <c r="G56" s="269"/>
    </row>
    <row r="57" spans="1:7" x14ac:dyDescent="0.25">
      <c r="A57" s="267"/>
      <c r="B57" s="267"/>
      <c r="C57" s="255"/>
      <c r="D57" s="255"/>
      <c r="E57" s="255"/>
      <c r="F57" s="255"/>
      <c r="G57" s="269"/>
    </row>
    <row r="58" spans="1:7" x14ac:dyDescent="0.25">
      <c r="A58" s="267"/>
      <c r="B58" s="267"/>
      <c r="C58" s="255"/>
      <c r="D58" s="255"/>
      <c r="E58" s="255"/>
      <c r="F58" s="255"/>
      <c r="G58" s="269"/>
    </row>
    <row r="59" spans="1:7" x14ac:dyDescent="0.25">
      <c r="A59" s="267"/>
      <c r="B59" s="267"/>
      <c r="C59" s="255"/>
      <c r="D59" s="255"/>
      <c r="E59" s="255"/>
      <c r="F59" s="255"/>
      <c r="G59" s="269"/>
    </row>
    <row r="60" spans="1:7" x14ac:dyDescent="0.25">
      <c r="A60" s="267"/>
      <c r="B60" s="267"/>
      <c r="C60" s="255"/>
      <c r="D60" s="255"/>
      <c r="E60" s="255"/>
      <c r="F60" s="255"/>
      <c r="G60" s="269"/>
    </row>
    <row r="61" spans="1:7" x14ac:dyDescent="0.25">
      <c r="A61" s="267"/>
      <c r="B61" s="267"/>
      <c r="C61" s="255"/>
      <c r="D61" s="255"/>
      <c r="E61" s="255"/>
      <c r="F61" s="255"/>
      <c r="G61" s="269"/>
    </row>
    <row r="62" spans="1:7" x14ac:dyDescent="0.25">
      <c r="A62" s="267"/>
      <c r="B62" s="267"/>
      <c r="C62" s="255"/>
      <c r="D62" s="255"/>
      <c r="E62" s="255"/>
      <c r="F62" s="255"/>
      <c r="G62" s="269"/>
    </row>
    <row r="63" spans="1:7" x14ac:dyDescent="0.25">
      <c r="A63" s="267"/>
      <c r="B63" s="301"/>
      <c r="C63" s="302"/>
      <c r="D63" s="302"/>
      <c r="E63" s="255"/>
      <c r="F63" s="302"/>
      <c r="G63" s="269"/>
    </row>
    <row r="64" spans="1:7" x14ac:dyDescent="0.25">
      <c r="A64" s="267"/>
      <c r="B64" s="267"/>
      <c r="C64" s="255"/>
      <c r="D64" s="255"/>
      <c r="E64" s="255"/>
      <c r="F64" s="255"/>
      <c r="G64" s="269"/>
    </row>
    <row r="65" spans="1:7" x14ac:dyDescent="0.25">
      <c r="A65" s="267"/>
      <c r="B65" s="267"/>
      <c r="C65" s="255"/>
      <c r="D65" s="255"/>
      <c r="E65" s="255"/>
      <c r="F65" s="255"/>
      <c r="G65" s="269"/>
    </row>
    <row r="66" spans="1:7" x14ac:dyDescent="0.25">
      <c r="A66" s="267"/>
      <c r="B66" s="267"/>
      <c r="C66" s="255"/>
      <c r="D66" s="255"/>
      <c r="E66" s="255"/>
      <c r="F66" s="255"/>
      <c r="G66" s="269"/>
    </row>
    <row r="67" spans="1:7" x14ac:dyDescent="0.25">
      <c r="A67" s="267"/>
      <c r="B67" s="301"/>
      <c r="C67" s="302"/>
      <c r="D67" s="302"/>
      <c r="E67" s="255"/>
      <c r="F67" s="302"/>
      <c r="G67" s="269"/>
    </row>
    <row r="68" spans="1:7" x14ac:dyDescent="0.25">
      <c r="A68" s="267"/>
      <c r="B68" s="269"/>
      <c r="C68" s="255"/>
      <c r="D68" s="255"/>
      <c r="E68" s="255"/>
      <c r="F68" s="255"/>
      <c r="G68" s="269"/>
    </row>
    <row r="69" spans="1:7" x14ac:dyDescent="0.25">
      <c r="A69" s="267"/>
      <c r="B69" s="267"/>
      <c r="C69" s="255"/>
      <c r="D69" s="255"/>
      <c r="E69" s="255"/>
      <c r="F69" s="255"/>
      <c r="G69" s="269"/>
    </row>
    <row r="70" spans="1:7" x14ac:dyDescent="0.25">
      <c r="A70" s="267"/>
      <c r="B70" s="269"/>
      <c r="C70" s="255"/>
      <c r="D70" s="255"/>
      <c r="E70" s="255"/>
      <c r="F70" s="255"/>
      <c r="G70" s="269"/>
    </row>
    <row r="71" spans="1:7" x14ac:dyDescent="0.25">
      <c r="A71" s="267"/>
      <c r="B71" s="269"/>
      <c r="C71" s="255"/>
      <c r="D71" s="255"/>
      <c r="E71" s="255"/>
      <c r="F71" s="255"/>
      <c r="G71" s="269"/>
    </row>
    <row r="72" spans="1:7" x14ac:dyDescent="0.25">
      <c r="A72" s="267"/>
      <c r="B72" s="269"/>
      <c r="C72" s="255"/>
      <c r="D72" s="255"/>
      <c r="E72" s="255"/>
      <c r="F72" s="255"/>
      <c r="G72" s="269"/>
    </row>
    <row r="73" spans="1:7" x14ac:dyDescent="0.25">
      <c r="A73" s="267"/>
      <c r="B73" s="269"/>
      <c r="C73" s="255"/>
      <c r="D73" s="255"/>
      <c r="E73" s="255"/>
      <c r="F73" s="255"/>
      <c r="G73" s="269"/>
    </row>
    <row r="74" spans="1:7" x14ac:dyDescent="0.25">
      <c r="A74" s="267"/>
      <c r="B74" s="269"/>
      <c r="C74" s="255"/>
      <c r="D74" s="255"/>
      <c r="E74" s="255"/>
      <c r="F74" s="255"/>
      <c r="G74" s="269"/>
    </row>
    <row r="75" spans="1:7" x14ac:dyDescent="0.25">
      <c r="A75" s="267"/>
      <c r="B75" s="269"/>
      <c r="C75" s="255"/>
      <c r="D75" s="255"/>
      <c r="E75" s="255"/>
      <c r="F75" s="255"/>
      <c r="G75" s="269"/>
    </row>
    <row r="76" spans="1:7" x14ac:dyDescent="0.25">
      <c r="A76" s="267"/>
      <c r="B76" s="269"/>
      <c r="C76" s="255"/>
      <c r="D76" s="255"/>
      <c r="E76" s="255"/>
      <c r="F76" s="255"/>
      <c r="G76" s="269"/>
    </row>
    <row r="77" spans="1:7" x14ac:dyDescent="0.25">
      <c r="A77" s="267"/>
      <c r="B77" s="269"/>
      <c r="C77" s="255"/>
      <c r="D77" s="255"/>
      <c r="E77" s="255"/>
      <c r="F77" s="255"/>
      <c r="G77" s="269"/>
    </row>
    <row r="78" spans="1:7" x14ac:dyDescent="0.25">
      <c r="A78" s="267"/>
      <c r="B78" s="269"/>
      <c r="C78" s="255"/>
      <c r="D78" s="255"/>
      <c r="E78" s="255"/>
      <c r="F78" s="255"/>
      <c r="G78" s="269"/>
    </row>
    <row r="79" spans="1:7" x14ac:dyDescent="0.25">
      <c r="A79" s="267"/>
      <c r="B79" s="296"/>
      <c r="C79" s="255"/>
      <c r="D79" s="255"/>
      <c r="E79" s="255"/>
      <c r="F79" s="255"/>
      <c r="G79" s="269"/>
    </row>
    <row r="80" spans="1:7" x14ac:dyDescent="0.25">
      <c r="A80" s="267"/>
      <c r="B80" s="296"/>
      <c r="C80" s="255"/>
      <c r="D80" s="255"/>
      <c r="E80" s="255"/>
      <c r="F80" s="255"/>
      <c r="G80" s="269"/>
    </row>
    <row r="81" spans="1:7" x14ac:dyDescent="0.25">
      <c r="A81" s="267"/>
      <c r="B81" s="296"/>
      <c r="C81" s="255"/>
      <c r="D81" s="255"/>
      <c r="E81" s="255"/>
      <c r="F81" s="255"/>
      <c r="G81" s="269"/>
    </row>
    <row r="82" spans="1:7" x14ac:dyDescent="0.25">
      <c r="A82" s="267"/>
      <c r="B82" s="296"/>
      <c r="C82" s="255"/>
      <c r="D82" s="255"/>
      <c r="E82" s="255"/>
      <c r="F82" s="255"/>
      <c r="G82" s="269"/>
    </row>
    <row r="83" spans="1:7" x14ac:dyDescent="0.25">
      <c r="A83" s="267"/>
      <c r="B83" s="296"/>
      <c r="C83" s="255"/>
      <c r="D83" s="255"/>
      <c r="E83" s="255"/>
      <c r="F83" s="255"/>
      <c r="G83" s="269"/>
    </row>
    <row r="84" spans="1:7" x14ac:dyDescent="0.25">
      <c r="A84" s="267"/>
      <c r="B84" s="296"/>
      <c r="C84" s="255"/>
      <c r="D84" s="255"/>
      <c r="E84" s="255"/>
      <c r="F84" s="255"/>
      <c r="G84" s="269"/>
    </row>
    <row r="85" spans="1:7" x14ac:dyDescent="0.25">
      <c r="A85" s="267"/>
      <c r="B85" s="296"/>
      <c r="C85" s="255"/>
      <c r="D85" s="255"/>
      <c r="E85" s="255"/>
      <c r="F85" s="255"/>
      <c r="G85" s="269"/>
    </row>
    <row r="86" spans="1:7" x14ac:dyDescent="0.25">
      <c r="A86" s="267"/>
      <c r="B86" s="296"/>
      <c r="C86" s="255"/>
      <c r="D86" s="255"/>
      <c r="E86" s="255"/>
      <c r="F86" s="255"/>
      <c r="G86" s="269"/>
    </row>
    <row r="87" spans="1:7" x14ac:dyDescent="0.25">
      <c r="A87" s="267"/>
      <c r="B87" s="296"/>
      <c r="C87" s="255"/>
      <c r="D87" s="255"/>
      <c r="E87" s="255"/>
      <c r="F87" s="255"/>
      <c r="G87" s="269"/>
    </row>
    <row r="88" spans="1:7" x14ac:dyDescent="0.25">
      <c r="A88" s="267"/>
      <c r="B88" s="296"/>
      <c r="C88" s="255"/>
      <c r="D88" s="255"/>
      <c r="E88" s="255"/>
      <c r="F88" s="255"/>
      <c r="G88" s="269"/>
    </row>
    <row r="89" spans="1:7" x14ac:dyDescent="0.25">
      <c r="A89" s="290"/>
      <c r="B89" s="290"/>
      <c r="C89" s="290"/>
      <c r="D89" s="290"/>
      <c r="E89" s="290"/>
      <c r="F89" s="290"/>
      <c r="G89" s="290"/>
    </row>
    <row r="90" spans="1:7" x14ac:dyDescent="0.25">
      <c r="A90" s="267"/>
      <c r="B90" s="269"/>
      <c r="C90" s="255"/>
      <c r="D90" s="255"/>
      <c r="E90" s="255"/>
      <c r="F90" s="255"/>
      <c r="G90" s="269"/>
    </row>
    <row r="91" spans="1:7" x14ac:dyDescent="0.25">
      <c r="A91" s="267"/>
      <c r="B91" s="269"/>
      <c r="C91" s="255"/>
      <c r="D91" s="255"/>
      <c r="E91" s="255"/>
      <c r="F91" s="255"/>
      <c r="G91" s="269"/>
    </row>
    <row r="92" spans="1:7" x14ac:dyDescent="0.25">
      <c r="A92" s="267"/>
      <c r="B92" s="269"/>
      <c r="C92" s="255"/>
      <c r="D92" s="255"/>
      <c r="E92" s="255"/>
      <c r="F92" s="255"/>
      <c r="G92" s="269"/>
    </row>
    <row r="93" spans="1:7" x14ac:dyDescent="0.25">
      <c r="A93" s="267"/>
      <c r="B93" s="269"/>
      <c r="C93" s="255"/>
      <c r="D93" s="255"/>
      <c r="E93" s="255"/>
      <c r="F93" s="255"/>
      <c r="G93" s="269"/>
    </row>
    <row r="94" spans="1:7" x14ac:dyDescent="0.25">
      <c r="A94" s="267"/>
      <c r="B94" s="269"/>
      <c r="C94" s="255"/>
      <c r="D94" s="255"/>
      <c r="E94" s="255"/>
      <c r="F94" s="255"/>
      <c r="G94" s="269"/>
    </row>
    <row r="95" spans="1:7" x14ac:dyDescent="0.25">
      <c r="A95" s="267"/>
      <c r="B95" s="269"/>
      <c r="C95" s="255"/>
      <c r="D95" s="255"/>
      <c r="E95" s="255"/>
      <c r="F95" s="255"/>
      <c r="G95" s="269"/>
    </row>
    <row r="96" spans="1:7" x14ac:dyDescent="0.25">
      <c r="A96" s="267"/>
      <c r="B96" s="269"/>
      <c r="C96" s="255"/>
      <c r="D96" s="255"/>
      <c r="E96" s="255"/>
      <c r="F96" s="255"/>
      <c r="G96" s="269"/>
    </row>
    <row r="97" spans="1:7" x14ac:dyDescent="0.25">
      <c r="A97" s="267"/>
      <c r="B97" s="269"/>
      <c r="C97" s="255"/>
      <c r="D97" s="255"/>
      <c r="E97" s="255"/>
      <c r="F97" s="255"/>
      <c r="G97" s="269"/>
    </row>
    <row r="98" spans="1:7" x14ac:dyDescent="0.25">
      <c r="A98" s="267"/>
      <c r="B98" s="269"/>
      <c r="C98" s="255"/>
      <c r="D98" s="255"/>
      <c r="E98" s="255"/>
      <c r="F98" s="255"/>
      <c r="G98" s="269"/>
    </row>
    <row r="99" spans="1:7" x14ac:dyDescent="0.25">
      <c r="A99" s="267"/>
      <c r="B99" s="269"/>
      <c r="C99" s="255"/>
      <c r="D99" s="255"/>
      <c r="E99" s="255"/>
      <c r="F99" s="255"/>
      <c r="G99" s="269"/>
    </row>
    <row r="100" spans="1:7" x14ac:dyDescent="0.25">
      <c r="A100" s="267"/>
      <c r="B100" s="269"/>
      <c r="C100" s="255"/>
      <c r="D100" s="255"/>
      <c r="E100" s="255"/>
      <c r="F100" s="255"/>
      <c r="G100" s="269"/>
    </row>
    <row r="101" spans="1:7" x14ac:dyDescent="0.25">
      <c r="A101" s="267"/>
      <c r="B101" s="269"/>
      <c r="C101" s="255"/>
      <c r="D101" s="255"/>
      <c r="E101" s="255"/>
      <c r="F101" s="255"/>
      <c r="G101" s="269"/>
    </row>
    <row r="102" spans="1:7" x14ac:dyDescent="0.25">
      <c r="A102" s="267"/>
      <c r="B102" s="269"/>
      <c r="C102" s="255"/>
      <c r="D102" s="255"/>
      <c r="E102" s="255"/>
      <c r="F102" s="255"/>
      <c r="G102" s="269"/>
    </row>
    <row r="103" spans="1:7" x14ac:dyDescent="0.25">
      <c r="A103" s="267"/>
      <c r="B103" s="269"/>
      <c r="C103" s="255"/>
      <c r="D103" s="255"/>
      <c r="E103" s="255"/>
      <c r="F103" s="255"/>
      <c r="G103" s="269"/>
    </row>
    <row r="104" spans="1:7" x14ac:dyDescent="0.25">
      <c r="A104" s="267"/>
      <c r="B104" s="269"/>
      <c r="C104" s="255"/>
      <c r="D104" s="255"/>
      <c r="E104" s="255"/>
      <c r="F104" s="255"/>
      <c r="G104" s="269"/>
    </row>
    <row r="105" spans="1:7" x14ac:dyDescent="0.25">
      <c r="A105" s="267"/>
      <c r="B105" s="269"/>
      <c r="C105" s="255"/>
      <c r="D105" s="255"/>
      <c r="E105" s="255"/>
      <c r="F105" s="255"/>
      <c r="G105" s="269"/>
    </row>
    <row r="106" spans="1:7" x14ac:dyDescent="0.25">
      <c r="A106" s="267"/>
      <c r="B106" s="269"/>
      <c r="C106" s="255"/>
      <c r="D106" s="255"/>
      <c r="E106" s="255"/>
      <c r="F106" s="255"/>
      <c r="G106" s="269"/>
    </row>
    <row r="107" spans="1:7" x14ac:dyDescent="0.25">
      <c r="A107" s="267"/>
      <c r="B107" s="269"/>
      <c r="C107" s="255"/>
      <c r="D107" s="255"/>
      <c r="E107" s="255"/>
      <c r="F107" s="255"/>
      <c r="G107" s="269"/>
    </row>
    <row r="108" spans="1:7" x14ac:dyDescent="0.25">
      <c r="A108" s="267"/>
      <c r="B108" s="269"/>
      <c r="C108" s="255"/>
      <c r="D108" s="255"/>
      <c r="E108" s="255"/>
      <c r="F108" s="255"/>
      <c r="G108" s="269"/>
    </row>
    <row r="109" spans="1:7" x14ac:dyDescent="0.25">
      <c r="A109" s="267"/>
      <c r="B109" s="269"/>
      <c r="C109" s="255"/>
      <c r="D109" s="255"/>
      <c r="E109" s="255"/>
      <c r="F109" s="255"/>
      <c r="G109" s="269"/>
    </row>
    <row r="110" spans="1:7" x14ac:dyDescent="0.25">
      <c r="A110" s="267"/>
      <c r="B110" s="269"/>
      <c r="C110" s="255"/>
      <c r="D110" s="255"/>
      <c r="E110" s="255"/>
      <c r="F110" s="255"/>
      <c r="G110" s="269"/>
    </row>
    <row r="111" spans="1:7" x14ac:dyDescent="0.25">
      <c r="A111" s="267"/>
      <c r="B111" s="269"/>
      <c r="C111" s="255"/>
      <c r="D111" s="255"/>
      <c r="E111" s="255"/>
      <c r="F111" s="255"/>
      <c r="G111" s="269"/>
    </row>
    <row r="112" spans="1:7" x14ac:dyDescent="0.25">
      <c r="A112" s="267"/>
      <c r="B112" s="269"/>
      <c r="C112" s="255"/>
      <c r="D112" s="255"/>
      <c r="E112" s="255"/>
      <c r="F112" s="255"/>
      <c r="G112" s="269"/>
    </row>
    <row r="113" spans="1:7" x14ac:dyDescent="0.25">
      <c r="A113" s="267"/>
      <c r="B113" s="269"/>
      <c r="C113" s="255"/>
      <c r="D113" s="255"/>
      <c r="E113" s="255"/>
      <c r="F113" s="255"/>
      <c r="G113" s="269"/>
    </row>
    <row r="114" spans="1:7" x14ac:dyDescent="0.25">
      <c r="A114" s="267"/>
      <c r="B114" s="269"/>
      <c r="C114" s="255"/>
      <c r="D114" s="255"/>
      <c r="E114" s="255"/>
      <c r="F114" s="255"/>
      <c r="G114" s="269"/>
    </row>
    <row r="115" spans="1:7" x14ac:dyDescent="0.25">
      <c r="A115" s="267"/>
      <c r="B115" s="269"/>
      <c r="C115" s="255"/>
      <c r="D115" s="255"/>
      <c r="E115" s="255"/>
      <c r="F115" s="255"/>
      <c r="G115" s="269"/>
    </row>
    <row r="116" spans="1:7" x14ac:dyDescent="0.25">
      <c r="A116" s="267"/>
      <c r="B116" s="269"/>
      <c r="C116" s="255"/>
      <c r="D116" s="255"/>
      <c r="E116" s="255"/>
      <c r="F116" s="255"/>
      <c r="G116" s="269"/>
    </row>
    <row r="117" spans="1:7" x14ac:dyDescent="0.25">
      <c r="A117" s="267"/>
      <c r="B117" s="269"/>
      <c r="C117" s="255"/>
      <c r="D117" s="255"/>
      <c r="E117" s="255"/>
      <c r="F117" s="255"/>
      <c r="G117" s="269"/>
    </row>
    <row r="118" spans="1:7" x14ac:dyDescent="0.25">
      <c r="A118" s="267"/>
      <c r="B118" s="269"/>
      <c r="C118" s="255"/>
      <c r="D118" s="255"/>
      <c r="E118" s="255"/>
      <c r="F118" s="255"/>
      <c r="G118" s="269"/>
    </row>
    <row r="119" spans="1:7" x14ac:dyDescent="0.25">
      <c r="A119" s="267"/>
      <c r="B119" s="269"/>
      <c r="C119" s="255"/>
      <c r="D119" s="255"/>
      <c r="E119" s="255"/>
      <c r="F119" s="255"/>
      <c r="G119" s="269"/>
    </row>
    <row r="120" spans="1:7" x14ac:dyDescent="0.25">
      <c r="A120" s="267"/>
      <c r="B120" s="269"/>
      <c r="C120" s="255"/>
      <c r="D120" s="255"/>
      <c r="E120" s="255"/>
      <c r="F120" s="255"/>
      <c r="G120" s="269"/>
    </row>
    <row r="121" spans="1:7" x14ac:dyDescent="0.25">
      <c r="A121" s="267"/>
      <c r="B121" s="269"/>
      <c r="C121" s="255"/>
      <c r="D121" s="255"/>
      <c r="E121" s="255"/>
      <c r="F121" s="255"/>
      <c r="G121" s="269"/>
    </row>
    <row r="122" spans="1:7" x14ac:dyDescent="0.25">
      <c r="A122" s="267"/>
      <c r="B122" s="269"/>
      <c r="C122" s="255"/>
      <c r="D122" s="255"/>
      <c r="E122" s="255"/>
      <c r="F122" s="255"/>
      <c r="G122" s="269"/>
    </row>
    <row r="123" spans="1:7" x14ac:dyDescent="0.25">
      <c r="A123" s="267"/>
      <c r="B123" s="269"/>
      <c r="C123" s="255"/>
      <c r="D123" s="255"/>
      <c r="E123" s="255"/>
      <c r="F123" s="255"/>
      <c r="G123" s="269"/>
    </row>
    <row r="124" spans="1:7" x14ac:dyDescent="0.25">
      <c r="A124" s="267"/>
      <c r="B124" s="269"/>
      <c r="C124" s="255"/>
      <c r="D124" s="255"/>
      <c r="E124" s="255"/>
      <c r="F124" s="255"/>
      <c r="G124" s="269"/>
    </row>
    <row r="125" spans="1:7" x14ac:dyDescent="0.25">
      <c r="A125" s="267"/>
      <c r="B125" s="269"/>
      <c r="C125" s="255"/>
      <c r="D125" s="255"/>
      <c r="E125" s="255"/>
      <c r="F125" s="255"/>
      <c r="G125" s="269"/>
    </row>
    <row r="126" spans="1:7" x14ac:dyDescent="0.25">
      <c r="A126" s="267"/>
      <c r="B126" s="269"/>
      <c r="C126" s="255"/>
      <c r="D126" s="255"/>
      <c r="E126" s="255"/>
      <c r="F126" s="255"/>
      <c r="G126" s="269"/>
    </row>
    <row r="127" spans="1:7" x14ac:dyDescent="0.25">
      <c r="A127" s="267"/>
      <c r="B127" s="269"/>
      <c r="C127" s="255"/>
      <c r="D127" s="255"/>
      <c r="E127" s="255"/>
      <c r="F127" s="255"/>
      <c r="G127" s="269"/>
    </row>
    <row r="128" spans="1:7" x14ac:dyDescent="0.25">
      <c r="A128" s="267"/>
      <c r="B128" s="269"/>
      <c r="C128" s="255"/>
      <c r="D128" s="255"/>
      <c r="E128" s="255"/>
      <c r="F128" s="255"/>
      <c r="G128" s="269"/>
    </row>
    <row r="129" spans="1:7" x14ac:dyDescent="0.25">
      <c r="A129" s="267"/>
      <c r="B129" s="269"/>
      <c r="C129" s="255"/>
      <c r="D129" s="255"/>
      <c r="E129" s="255"/>
      <c r="F129" s="255"/>
      <c r="G129" s="269"/>
    </row>
    <row r="130" spans="1:7" x14ac:dyDescent="0.25">
      <c r="A130" s="267"/>
      <c r="B130" s="269"/>
      <c r="C130" s="255"/>
      <c r="D130" s="255"/>
      <c r="E130" s="255"/>
      <c r="F130" s="255"/>
      <c r="G130" s="269"/>
    </row>
    <row r="131" spans="1:7" x14ac:dyDescent="0.25">
      <c r="A131" s="267"/>
      <c r="B131" s="269"/>
      <c r="C131" s="255"/>
      <c r="D131" s="255"/>
      <c r="E131" s="255"/>
      <c r="F131" s="255"/>
      <c r="G131" s="269"/>
    </row>
    <row r="132" spans="1:7" x14ac:dyDescent="0.25">
      <c r="A132" s="267"/>
      <c r="B132" s="269"/>
      <c r="C132" s="255"/>
      <c r="D132" s="255"/>
      <c r="E132" s="255"/>
      <c r="F132" s="255"/>
      <c r="G132" s="269"/>
    </row>
    <row r="133" spans="1:7" x14ac:dyDescent="0.25">
      <c r="A133" s="267"/>
      <c r="B133" s="269"/>
      <c r="C133" s="255"/>
      <c r="D133" s="255"/>
      <c r="E133" s="255"/>
      <c r="F133" s="255"/>
      <c r="G133" s="269"/>
    </row>
    <row r="134" spans="1:7" x14ac:dyDescent="0.25">
      <c r="A134" s="267"/>
      <c r="B134" s="269"/>
      <c r="C134" s="255"/>
      <c r="D134" s="255"/>
      <c r="E134" s="255"/>
      <c r="F134" s="255"/>
      <c r="G134" s="269"/>
    </row>
    <row r="135" spans="1:7" x14ac:dyDescent="0.25">
      <c r="A135" s="267"/>
      <c r="B135" s="269"/>
      <c r="C135" s="255"/>
      <c r="D135" s="255"/>
      <c r="E135" s="255"/>
      <c r="F135" s="255"/>
      <c r="G135" s="269"/>
    </row>
    <row r="136" spans="1:7" x14ac:dyDescent="0.25">
      <c r="A136" s="267"/>
      <c r="B136" s="269"/>
      <c r="C136" s="255"/>
      <c r="D136" s="255"/>
      <c r="E136" s="255"/>
      <c r="F136" s="255"/>
      <c r="G136" s="269"/>
    </row>
    <row r="137" spans="1:7" x14ac:dyDescent="0.25">
      <c r="A137" s="267"/>
      <c r="B137" s="269"/>
      <c r="C137" s="255"/>
      <c r="D137" s="255"/>
      <c r="E137" s="255"/>
      <c r="F137" s="255"/>
      <c r="G137" s="269"/>
    </row>
    <row r="138" spans="1:7" x14ac:dyDescent="0.25">
      <c r="A138" s="267"/>
      <c r="B138" s="269"/>
      <c r="C138" s="255"/>
      <c r="D138" s="255"/>
      <c r="E138" s="255"/>
      <c r="F138" s="255"/>
      <c r="G138" s="269"/>
    </row>
    <row r="139" spans="1:7" x14ac:dyDescent="0.25">
      <c r="A139" s="267"/>
      <c r="B139" s="269"/>
      <c r="C139" s="255"/>
      <c r="D139" s="255"/>
      <c r="E139" s="255"/>
      <c r="F139" s="255"/>
      <c r="G139" s="269"/>
    </row>
    <row r="140" spans="1:7" x14ac:dyDescent="0.25">
      <c r="A140" s="290"/>
      <c r="B140" s="290"/>
      <c r="C140" s="290"/>
      <c r="D140" s="290"/>
      <c r="E140" s="290"/>
      <c r="F140" s="290"/>
      <c r="G140" s="290"/>
    </row>
    <row r="141" spans="1:7" x14ac:dyDescent="0.25">
      <c r="A141" s="267"/>
      <c r="B141" s="267"/>
      <c r="C141" s="255"/>
      <c r="D141" s="255"/>
      <c r="E141" s="303"/>
      <c r="F141" s="255"/>
      <c r="G141" s="269"/>
    </row>
    <row r="142" spans="1:7" x14ac:dyDescent="0.25">
      <c r="A142" s="267"/>
      <c r="B142" s="267"/>
      <c r="C142" s="255"/>
      <c r="D142" s="255"/>
      <c r="E142" s="303"/>
      <c r="F142" s="255"/>
      <c r="G142" s="269"/>
    </row>
    <row r="143" spans="1:7" x14ac:dyDescent="0.25">
      <c r="A143" s="267"/>
      <c r="B143" s="267"/>
      <c r="C143" s="255"/>
      <c r="D143" s="255"/>
      <c r="E143" s="303"/>
      <c r="F143" s="255"/>
      <c r="G143" s="269"/>
    </row>
    <row r="144" spans="1:7" x14ac:dyDescent="0.25">
      <c r="A144" s="267"/>
      <c r="B144" s="267"/>
      <c r="C144" s="255"/>
      <c r="D144" s="255"/>
      <c r="E144" s="303"/>
      <c r="F144" s="255"/>
      <c r="G144" s="269"/>
    </row>
    <row r="145" spans="1:7" x14ac:dyDescent="0.25">
      <c r="A145" s="267"/>
      <c r="B145" s="267"/>
      <c r="C145" s="255"/>
      <c r="D145" s="255"/>
      <c r="E145" s="303"/>
      <c r="F145" s="255"/>
      <c r="G145" s="269"/>
    </row>
    <row r="146" spans="1:7" x14ac:dyDescent="0.25">
      <c r="A146" s="267"/>
      <c r="B146" s="267"/>
      <c r="C146" s="255"/>
      <c r="D146" s="255"/>
      <c r="E146" s="303"/>
      <c r="F146" s="255"/>
      <c r="G146" s="269"/>
    </row>
    <row r="147" spans="1:7" x14ac:dyDescent="0.25">
      <c r="A147" s="267"/>
      <c r="B147" s="267"/>
      <c r="C147" s="255"/>
      <c r="D147" s="255"/>
      <c r="E147" s="303"/>
      <c r="F147" s="255"/>
      <c r="G147" s="269"/>
    </row>
    <row r="148" spans="1:7" x14ac:dyDescent="0.25">
      <c r="A148" s="267"/>
      <c r="B148" s="267"/>
      <c r="C148" s="255"/>
      <c r="D148" s="255"/>
      <c r="E148" s="303"/>
      <c r="F148" s="255"/>
      <c r="G148" s="269"/>
    </row>
    <row r="149" spans="1:7" x14ac:dyDescent="0.25">
      <c r="A149" s="267"/>
      <c r="B149" s="267"/>
      <c r="C149" s="255"/>
      <c r="D149" s="255"/>
      <c r="E149" s="303"/>
      <c r="F149" s="255"/>
      <c r="G149" s="269"/>
    </row>
    <row r="150" spans="1:7" x14ac:dyDescent="0.25">
      <c r="A150" s="290"/>
      <c r="B150" s="290"/>
      <c r="C150" s="290"/>
      <c r="D150" s="290"/>
      <c r="E150" s="290"/>
      <c r="F150" s="290"/>
      <c r="G150" s="290"/>
    </row>
    <row r="151" spans="1:7" x14ac:dyDescent="0.25">
      <c r="A151" s="267"/>
      <c r="B151" s="267"/>
      <c r="C151" s="255"/>
      <c r="D151" s="255"/>
      <c r="E151" s="303"/>
      <c r="F151" s="255"/>
      <c r="G151" s="269"/>
    </row>
    <row r="152" spans="1:7" x14ac:dyDescent="0.25">
      <c r="A152" s="267"/>
      <c r="B152" s="267"/>
      <c r="C152" s="255"/>
      <c r="D152" s="255"/>
      <c r="E152" s="303"/>
      <c r="F152" s="255"/>
      <c r="G152" s="269"/>
    </row>
    <row r="153" spans="1:7" x14ac:dyDescent="0.25">
      <c r="A153" s="267"/>
      <c r="B153" s="267"/>
      <c r="C153" s="255"/>
      <c r="D153" s="255"/>
      <c r="E153" s="303"/>
      <c r="F153" s="255"/>
      <c r="G153" s="269"/>
    </row>
    <row r="154" spans="1:7" x14ac:dyDescent="0.25">
      <c r="A154" s="267"/>
      <c r="B154" s="267"/>
      <c r="C154" s="267"/>
      <c r="D154" s="267"/>
      <c r="E154" s="266"/>
      <c r="F154" s="267"/>
      <c r="G154" s="269"/>
    </row>
    <row r="155" spans="1:7" x14ac:dyDescent="0.25">
      <c r="A155" s="267"/>
      <c r="B155" s="267"/>
      <c r="C155" s="267"/>
      <c r="D155" s="267"/>
      <c r="E155" s="266"/>
      <c r="F155" s="267"/>
      <c r="G155" s="269"/>
    </row>
    <row r="156" spans="1:7" x14ac:dyDescent="0.25">
      <c r="A156" s="267"/>
      <c r="B156" s="267"/>
      <c r="C156" s="267"/>
      <c r="D156" s="267"/>
      <c r="E156" s="266"/>
      <c r="F156" s="267"/>
      <c r="G156" s="269"/>
    </row>
    <row r="157" spans="1:7" x14ac:dyDescent="0.25">
      <c r="A157" s="267"/>
      <c r="B157" s="267"/>
      <c r="C157" s="267"/>
      <c r="D157" s="267"/>
      <c r="E157" s="266"/>
      <c r="F157" s="267"/>
      <c r="G157" s="269"/>
    </row>
    <row r="158" spans="1:7" x14ac:dyDescent="0.25">
      <c r="A158" s="267"/>
      <c r="B158" s="267"/>
      <c r="C158" s="267"/>
      <c r="D158" s="267"/>
      <c r="E158" s="266"/>
      <c r="F158" s="267"/>
      <c r="G158" s="269"/>
    </row>
    <row r="159" spans="1:7" x14ac:dyDescent="0.25">
      <c r="A159" s="267"/>
      <c r="B159" s="267"/>
      <c r="C159" s="267"/>
      <c r="D159" s="267"/>
      <c r="E159" s="266"/>
      <c r="F159" s="267"/>
      <c r="G159" s="269"/>
    </row>
    <row r="160" spans="1:7" x14ac:dyDescent="0.25">
      <c r="A160" s="290"/>
      <c r="B160" s="290"/>
      <c r="C160" s="290"/>
      <c r="D160" s="290"/>
      <c r="E160" s="290"/>
      <c r="F160" s="290"/>
      <c r="G160" s="290"/>
    </row>
    <row r="161" spans="1:7" x14ac:dyDescent="0.25">
      <c r="A161" s="267"/>
      <c r="B161" s="304"/>
      <c r="C161" s="255"/>
      <c r="D161" s="255"/>
      <c r="E161" s="303"/>
      <c r="F161" s="255"/>
      <c r="G161" s="269"/>
    </row>
    <row r="162" spans="1:7" x14ac:dyDescent="0.25">
      <c r="A162" s="267"/>
      <c r="B162" s="304"/>
      <c r="C162" s="255"/>
      <c r="D162" s="255"/>
      <c r="E162" s="303"/>
      <c r="F162" s="255"/>
      <c r="G162" s="269"/>
    </row>
    <row r="163" spans="1:7" x14ac:dyDescent="0.25">
      <c r="A163" s="267"/>
      <c r="B163" s="304"/>
      <c r="C163" s="255"/>
      <c r="D163" s="255"/>
      <c r="E163" s="255"/>
      <c r="F163" s="255"/>
      <c r="G163" s="269"/>
    </row>
    <row r="164" spans="1:7" x14ac:dyDescent="0.25">
      <c r="A164" s="267"/>
      <c r="B164" s="304"/>
      <c r="C164" s="255"/>
      <c r="D164" s="255"/>
      <c r="E164" s="255"/>
      <c r="F164" s="255"/>
      <c r="G164" s="269"/>
    </row>
    <row r="165" spans="1:7" x14ac:dyDescent="0.25">
      <c r="A165" s="267"/>
      <c r="B165" s="304"/>
      <c r="C165" s="255"/>
      <c r="D165" s="255"/>
      <c r="E165" s="255"/>
      <c r="F165" s="255"/>
      <c r="G165" s="269"/>
    </row>
    <row r="166" spans="1:7" x14ac:dyDescent="0.25">
      <c r="A166" s="267"/>
      <c r="B166" s="292"/>
      <c r="C166" s="255"/>
      <c r="D166" s="255"/>
      <c r="E166" s="255"/>
      <c r="F166" s="255"/>
      <c r="G166" s="269"/>
    </row>
    <row r="167" spans="1:7" x14ac:dyDescent="0.25">
      <c r="A167" s="267"/>
      <c r="B167" s="292"/>
      <c r="C167" s="255"/>
      <c r="D167" s="255"/>
      <c r="E167" s="255"/>
      <c r="F167" s="255"/>
      <c r="G167" s="269"/>
    </row>
    <row r="168" spans="1:7" x14ac:dyDescent="0.25">
      <c r="A168" s="267"/>
      <c r="B168" s="304"/>
      <c r="C168" s="255"/>
      <c r="D168" s="255"/>
      <c r="E168" s="255"/>
      <c r="F168" s="255"/>
      <c r="G168" s="269"/>
    </row>
    <row r="169" spans="1:7" x14ac:dyDescent="0.25">
      <c r="A169" s="267"/>
      <c r="B169" s="304"/>
      <c r="C169" s="255"/>
      <c r="D169" s="255"/>
      <c r="E169" s="255"/>
      <c r="F169" s="255"/>
      <c r="G169" s="269"/>
    </row>
    <row r="170" spans="1:7" x14ac:dyDescent="0.25">
      <c r="A170" s="290"/>
      <c r="B170" s="290"/>
      <c r="C170" s="290"/>
      <c r="D170" s="290"/>
      <c r="E170" s="290"/>
      <c r="F170" s="290"/>
      <c r="G170" s="290"/>
    </row>
    <row r="171" spans="1:7" x14ac:dyDescent="0.25">
      <c r="A171" s="267"/>
      <c r="B171" s="267"/>
      <c r="C171" s="255"/>
      <c r="D171" s="255"/>
      <c r="E171" s="303"/>
      <c r="F171" s="255"/>
      <c r="G171" s="269"/>
    </row>
    <row r="172" spans="1:7" x14ac:dyDescent="0.25">
      <c r="A172" s="267"/>
      <c r="B172" s="305"/>
      <c r="C172" s="255"/>
      <c r="D172" s="255"/>
      <c r="E172" s="303"/>
      <c r="F172" s="255"/>
      <c r="G172" s="269"/>
    </row>
    <row r="173" spans="1:7" x14ac:dyDescent="0.25">
      <c r="A173" s="267"/>
      <c r="B173" s="305"/>
      <c r="C173" s="255"/>
      <c r="D173" s="255"/>
      <c r="E173" s="303"/>
      <c r="F173" s="255"/>
      <c r="G173" s="269"/>
    </row>
    <row r="174" spans="1:7" x14ac:dyDescent="0.25">
      <c r="A174" s="267"/>
      <c r="B174" s="305"/>
      <c r="C174" s="255"/>
      <c r="D174" s="255"/>
      <c r="E174" s="303"/>
      <c r="F174" s="255"/>
      <c r="G174" s="269"/>
    </row>
    <row r="175" spans="1:7" x14ac:dyDescent="0.25">
      <c r="A175" s="267"/>
      <c r="B175" s="305"/>
      <c r="C175" s="255"/>
      <c r="D175" s="255"/>
      <c r="E175" s="303"/>
      <c r="F175" s="255"/>
      <c r="G175" s="269"/>
    </row>
    <row r="176" spans="1:7" x14ac:dyDescent="0.25">
      <c r="A176" s="267"/>
      <c r="B176" s="269"/>
      <c r="C176" s="269"/>
      <c r="D176" s="269"/>
      <c r="E176" s="269"/>
      <c r="F176" s="269"/>
      <c r="G176" s="269"/>
    </row>
    <row r="177" spans="1:7" x14ac:dyDescent="0.25">
      <c r="A177" s="267"/>
      <c r="B177" s="269"/>
      <c r="C177" s="269"/>
      <c r="D177" s="269"/>
      <c r="E177" s="269"/>
      <c r="F177" s="269"/>
      <c r="G177" s="269"/>
    </row>
    <row r="178" spans="1:7" x14ac:dyDescent="0.25">
      <c r="A178" s="267"/>
      <c r="B178" s="269"/>
      <c r="C178" s="269"/>
      <c r="D178" s="269"/>
      <c r="E178" s="269"/>
      <c r="F178" s="269"/>
      <c r="G178" s="269"/>
    </row>
    <row r="179" spans="1:7" ht="18.75" x14ac:dyDescent="0.25">
      <c r="A179" s="306"/>
      <c r="B179" s="307"/>
      <c r="C179" s="308"/>
      <c r="D179" s="308"/>
      <c r="E179" s="308"/>
      <c r="F179" s="308"/>
      <c r="G179" s="308"/>
    </row>
    <row r="180" spans="1:7" x14ac:dyDescent="0.25">
      <c r="A180" s="290"/>
      <c r="B180" s="290"/>
      <c r="C180" s="290"/>
      <c r="D180" s="290"/>
      <c r="E180" s="290"/>
      <c r="F180" s="290"/>
      <c r="G180" s="290"/>
    </row>
    <row r="181" spans="1:7" x14ac:dyDescent="0.25">
      <c r="A181" s="267"/>
      <c r="B181" s="269"/>
      <c r="C181" s="300"/>
      <c r="D181" s="267"/>
      <c r="E181" s="268"/>
      <c r="F181" s="276"/>
      <c r="G181" s="276"/>
    </row>
    <row r="182" spans="1:7" x14ac:dyDescent="0.25">
      <c r="A182" s="268"/>
      <c r="B182" s="309"/>
      <c r="C182" s="268"/>
      <c r="D182" s="268"/>
      <c r="E182" s="268"/>
      <c r="F182" s="276"/>
      <c r="G182" s="276"/>
    </row>
    <row r="183" spans="1:7" x14ac:dyDescent="0.25">
      <c r="A183" s="267"/>
      <c r="B183" s="269"/>
      <c r="C183" s="268"/>
      <c r="D183" s="268"/>
      <c r="E183" s="268"/>
      <c r="F183" s="276"/>
      <c r="G183" s="276"/>
    </row>
    <row r="184" spans="1:7" x14ac:dyDescent="0.25">
      <c r="A184" s="267"/>
      <c r="B184" s="269"/>
      <c r="C184" s="300"/>
      <c r="D184" s="310"/>
      <c r="E184" s="268"/>
      <c r="F184" s="256"/>
      <c r="G184" s="256"/>
    </row>
    <row r="185" spans="1:7" x14ac:dyDescent="0.25">
      <c r="A185" s="267"/>
      <c r="B185" s="269"/>
      <c r="C185" s="300"/>
      <c r="D185" s="310"/>
      <c r="E185" s="268"/>
      <c r="F185" s="256"/>
      <c r="G185" s="256"/>
    </row>
    <row r="186" spans="1:7" x14ac:dyDescent="0.25">
      <c r="A186" s="267"/>
      <c r="B186" s="269"/>
      <c r="C186" s="300"/>
      <c r="D186" s="310"/>
      <c r="E186" s="268"/>
      <c r="F186" s="256"/>
      <c r="G186" s="256"/>
    </row>
    <row r="187" spans="1:7" x14ac:dyDescent="0.25">
      <c r="A187" s="267"/>
      <c r="B187" s="269"/>
      <c r="C187" s="300"/>
      <c r="D187" s="310"/>
      <c r="E187" s="268"/>
      <c r="F187" s="256"/>
      <c r="G187" s="256"/>
    </row>
    <row r="188" spans="1:7" x14ac:dyDescent="0.25">
      <c r="A188" s="267"/>
      <c r="B188" s="269"/>
      <c r="C188" s="300"/>
      <c r="D188" s="310"/>
      <c r="E188" s="268"/>
      <c r="F188" s="256"/>
      <c r="G188" s="256"/>
    </row>
    <row r="189" spans="1:7" x14ac:dyDescent="0.25">
      <c r="A189" s="267"/>
      <c r="B189" s="269"/>
      <c r="C189" s="300"/>
      <c r="D189" s="310"/>
      <c r="E189" s="268"/>
      <c r="F189" s="256"/>
      <c r="G189" s="256"/>
    </row>
    <row r="190" spans="1:7" x14ac:dyDescent="0.25">
      <c r="A190" s="267"/>
      <c r="B190" s="269"/>
      <c r="C190" s="300"/>
      <c r="D190" s="310"/>
      <c r="E190" s="268"/>
      <c r="F190" s="256"/>
      <c r="G190" s="256"/>
    </row>
    <row r="191" spans="1:7" x14ac:dyDescent="0.25">
      <c r="A191" s="267"/>
      <c r="B191" s="269"/>
      <c r="C191" s="300"/>
      <c r="D191" s="310"/>
      <c r="E191" s="268"/>
      <c r="F191" s="256"/>
      <c r="G191" s="256"/>
    </row>
    <row r="192" spans="1:7" x14ac:dyDescent="0.25">
      <c r="A192" s="267"/>
      <c r="B192" s="269"/>
      <c r="C192" s="300"/>
      <c r="D192" s="310"/>
      <c r="E192" s="268"/>
      <c r="F192" s="256"/>
      <c r="G192" s="256"/>
    </row>
    <row r="193" spans="1:7" x14ac:dyDescent="0.25">
      <c r="A193" s="267"/>
      <c r="B193" s="269"/>
      <c r="C193" s="300"/>
      <c r="D193" s="310"/>
      <c r="E193" s="269"/>
      <c r="F193" s="256"/>
      <c r="G193" s="256"/>
    </row>
    <row r="194" spans="1:7" x14ac:dyDescent="0.25">
      <c r="A194" s="267"/>
      <c r="B194" s="269"/>
      <c r="C194" s="300"/>
      <c r="D194" s="310"/>
      <c r="E194" s="269"/>
      <c r="F194" s="256"/>
      <c r="G194" s="256"/>
    </row>
    <row r="195" spans="1:7" x14ac:dyDescent="0.25">
      <c r="A195" s="267"/>
      <c r="B195" s="269"/>
      <c r="C195" s="300"/>
      <c r="D195" s="310"/>
      <c r="E195" s="269"/>
      <c r="F195" s="256"/>
      <c r="G195" s="256"/>
    </row>
    <row r="196" spans="1:7" x14ac:dyDescent="0.25">
      <c r="A196" s="267"/>
      <c r="B196" s="269"/>
      <c r="C196" s="300"/>
      <c r="D196" s="310"/>
      <c r="E196" s="269"/>
      <c r="F196" s="256"/>
      <c r="G196" s="256"/>
    </row>
    <row r="197" spans="1:7" x14ac:dyDescent="0.25">
      <c r="A197" s="267"/>
      <c r="B197" s="269"/>
      <c r="C197" s="300"/>
      <c r="D197" s="310"/>
      <c r="E197" s="269"/>
      <c r="F197" s="256"/>
      <c r="G197" s="256"/>
    </row>
    <row r="198" spans="1:7" x14ac:dyDescent="0.25">
      <c r="A198" s="267"/>
      <c r="B198" s="269"/>
      <c r="C198" s="300"/>
      <c r="D198" s="310"/>
      <c r="E198" s="269"/>
      <c r="F198" s="256"/>
      <c r="G198" s="256"/>
    </row>
    <row r="199" spans="1:7" x14ac:dyDescent="0.25">
      <c r="A199" s="267"/>
      <c r="B199" s="269"/>
      <c r="C199" s="300"/>
      <c r="D199" s="310"/>
      <c r="E199" s="267"/>
      <c r="F199" s="256"/>
      <c r="G199" s="256"/>
    </row>
    <row r="200" spans="1:7" x14ac:dyDescent="0.25">
      <c r="A200" s="267"/>
      <c r="B200" s="269"/>
      <c r="C200" s="300"/>
      <c r="D200" s="310"/>
      <c r="E200" s="311"/>
      <c r="F200" s="256"/>
      <c r="G200" s="256"/>
    </row>
    <row r="201" spans="1:7" x14ac:dyDescent="0.25">
      <c r="A201" s="267"/>
      <c r="B201" s="269"/>
      <c r="C201" s="300"/>
      <c r="D201" s="310"/>
      <c r="E201" s="311"/>
      <c r="F201" s="256"/>
      <c r="G201" s="256"/>
    </row>
    <row r="202" spans="1:7" x14ac:dyDescent="0.25">
      <c r="A202" s="267"/>
      <c r="B202" s="269"/>
      <c r="C202" s="300"/>
      <c r="D202" s="310"/>
      <c r="E202" s="311"/>
      <c r="F202" s="256"/>
      <c r="G202" s="256"/>
    </row>
    <row r="203" spans="1:7" x14ac:dyDescent="0.25">
      <c r="A203" s="267"/>
      <c r="B203" s="269"/>
      <c r="C203" s="300"/>
      <c r="D203" s="310"/>
      <c r="E203" s="311"/>
      <c r="F203" s="256"/>
      <c r="G203" s="256"/>
    </row>
    <row r="204" spans="1:7" x14ac:dyDescent="0.25">
      <c r="A204" s="267"/>
      <c r="B204" s="269"/>
      <c r="C204" s="300"/>
      <c r="D204" s="310"/>
      <c r="E204" s="311"/>
      <c r="F204" s="256"/>
      <c r="G204" s="256"/>
    </row>
    <row r="205" spans="1:7" x14ac:dyDescent="0.25">
      <c r="A205" s="267"/>
      <c r="B205" s="269"/>
      <c r="C205" s="300"/>
      <c r="D205" s="310"/>
      <c r="E205" s="311"/>
      <c r="F205" s="256"/>
      <c r="G205" s="256"/>
    </row>
    <row r="206" spans="1:7" x14ac:dyDescent="0.25">
      <c r="A206" s="267"/>
      <c r="B206" s="269"/>
      <c r="C206" s="300"/>
      <c r="D206" s="310"/>
      <c r="E206" s="311"/>
      <c r="F206" s="256"/>
      <c r="G206" s="256"/>
    </row>
    <row r="207" spans="1:7" x14ac:dyDescent="0.25">
      <c r="A207" s="267"/>
      <c r="B207" s="269"/>
      <c r="C207" s="300"/>
      <c r="D207" s="310"/>
      <c r="E207" s="311"/>
      <c r="F207" s="256"/>
      <c r="G207" s="256"/>
    </row>
    <row r="208" spans="1:7" x14ac:dyDescent="0.25">
      <c r="A208" s="267"/>
      <c r="B208" s="312"/>
      <c r="C208" s="313"/>
      <c r="D208" s="314"/>
      <c r="E208" s="311"/>
      <c r="F208" s="315"/>
      <c r="G208" s="315"/>
    </row>
    <row r="209" spans="1:7" x14ac:dyDescent="0.25">
      <c r="A209" s="290"/>
      <c r="B209" s="290"/>
      <c r="C209" s="290"/>
      <c r="D209" s="290"/>
      <c r="E209" s="290"/>
      <c r="F209" s="290"/>
      <c r="G209" s="290"/>
    </row>
    <row r="210" spans="1:7" x14ac:dyDescent="0.25">
      <c r="A210" s="267"/>
      <c r="B210" s="267"/>
      <c r="C210" s="255"/>
      <c r="D210" s="267"/>
      <c r="E210" s="267"/>
      <c r="F210" s="295"/>
      <c r="G210" s="295"/>
    </row>
    <row r="211" spans="1:7" x14ac:dyDescent="0.25">
      <c r="A211" s="267"/>
      <c r="B211" s="267"/>
      <c r="C211" s="267"/>
      <c r="D211" s="267"/>
      <c r="E211" s="267"/>
      <c r="F211" s="295"/>
      <c r="G211" s="295"/>
    </row>
    <row r="212" spans="1:7" x14ac:dyDescent="0.25">
      <c r="A212" s="267"/>
      <c r="B212" s="269"/>
      <c r="C212" s="267"/>
      <c r="D212" s="267"/>
      <c r="E212" s="267"/>
      <c r="F212" s="295"/>
      <c r="G212" s="295"/>
    </row>
    <row r="213" spans="1:7" x14ac:dyDescent="0.25">
      <c r="A213" s="267"/>
      <c r="B213" s="267"/>
      <c r="C213" s="300"/>
      <c r="D213" s="310"/>
      <c r="E213" s="267"/>
      <c r="F213" s="256"/>
      <c r="G213" s="256"/>
    </row>
    <row r="214" spans="1:7" x14ac:dyDescent="0.25">
      <c r="A214" s="267"/>
      <c r="B214" s="267"/>
      <c r="C214" s="300"/>
      <c r="D214" s="310"/>
      <c r="E214" s="267"/>
      <c r="F214" s="256"/>
      <c r="G214" s="256"/>
    </row>
    <row r="215" spans="1:7" x14ac:dyDescent="0.25">
      <c r="A215" s="267"/>
      <c r="B215" s="267"/>
      <c r="C215" s="300"/>
      <c r="D215" s="310"/>
      <c r="E215" s="267"/>
      <c r="F215" s="256"/>
      <c r="G215" s="256"/>
    </row>
    <row r="216" spans="1:7" x14ac:dyDescent="0.25">
      <c r="A216" s="267"/>
      <c r="B216" s="267"/>
      <c r="C216" s="300"/>
      <c r="D216" s="310"/>
      <c r="E216" s="267"/>
      <c r="F216" s="256"/>
      <c r="G216" s="256"/>
    </row>
    <row r="217" spans="1:7" x14ac:dyDescent="0.25">
      <c r="A217" s="267"/>
      <c r="B217" s="267"/>
      <c r="C217" s="300"/>
      <c r="D217" s="310"/>
      <c r="E217" s="267"/>
      <c r="F217" s="256"/>
      <c r="G217" s="256"/>
    </row>
    <row r="218" spans="1:7" x14ac:dyDescent="0.25">
      <c r="A218" s="267"/>
      <c r="B218" s="267"/>
      <c r="C218" s="300"/>
      <c r="D218" s="310"/>
      <c r="E218" s="267"/>
      <c r="F218" s="256"/>
      <c r="G218" s="256"/>
    </row>
    <row r="219" spans="1:7" x14ac:dyDescent="0.25">
      <c r="A219" s="267"/>
      <c r="B219" s="267"/>
      <c r="C219" s="300"/>
      <c r="D219" s="310"/>
      <c r="E219" s="267"/>
      <c r="F219" s="256"/>
      <c r="G219" s="256"/>
    </row>
    <row r="220" spans="1:7" x14ac:dyDescent="0.25">
      <c r="A220" s="267"/>
      <c r="B220" s="267"/>
      <c r="C220" s="300"/>
      <c r="D220" s="310"/>
      <c r="E220" s="267"/>
      <c r="F220" s="256"/>
      <c r="G220" s="256"/>
    </row>
    <row r="221" spans="1:7" x14ac:dyDescent="0.25">
      <c r="A221" s="267"/>
      <c r="B221" s="312"/>
      <c r="C221" s="300"/>
      <c r="D221" s="310"/>
      <c r="E221" s="267"/>
      <c r="F221" s="256"/>
      <c r="G221" s="256"/>
    </row>
    <row r="222" spans="1:7" x14ac:dyDescent="0.25">
      <c r="A222" s="267"/>
      <c r="B222" s="296"/>
      <c r="C222" s="300"/>
      <c r="D222" s="310"/>
      <c r="E222" s="267"/>
      <c r="F222" s="256"/>
      <c r="G222" s="256"/>
    </row>
    <row r="223" spans="1:7" x14ac:dyDescent="0.25">
      <c r="A223" s="267"/>
      <c r="B223" s="296"/>
      <c r="C223" s="300"/>
      <c r="D223" s="310"/>
      <c r="E223" s="267"/>
      <c r="F223" s="256"/>
      <c r="G223" s="256"/>
    </row>
    <row r="224" spans="1:7" x14ac:dyDescent="0.25">
      <c r="A224" s="267"/>
      <c r="B224" s="296"/>
      <c r="C224" s="300"/>
      <c r="D224" s="310"/>
      <c r="E224" s="267"/>
      <c r="F224" s="256"/>
      <c r="G224" s="256"/>
    </row>
    <row r="225" spans="1:7" x14ac:dyDescent="0.25">
      <c r="A225" s="267"/>
      <c r="B225" s="296"/>
      <c r="C225" s="300"/>
      <c r="D225" s="310"/>
      <c r="E225" s="267"/>
      <c r="F225" s="256"/>
      <c r="G225" s="256"/>
    </row>
    <row r="226" spans="1:7" x14ac:dyDescent="0.25">
      <c r="A226" s="267"/>
      <c r="B226" s="296"/>
      <c r="C226" s="300"/>
      <c r="D226" s="310"/>
      <c r="E226" s="267"/>
      <c r="F226" s="256"/>
      <c r="G226" s="256"/>
    </row>
    <row r="227" spans="1:7" x14ac:dyDescent="0.25">
      <c r="A227" s="267"/>
      <c r="B227" s="296"/>
      <c r="C227" s="300"/>
      <c r="D227" s="310"/>
      <c r="E227" s="267"/>
      <c r="F227" s="256"/>
      <c r="G227" s="256"/>
    </row>
    <row r="228" spans="1:7" x14ac:dyDescent="0.25">
      <c r="A228" s="267"/>
      <c r="B228" s="296"/>
      <c r="C228" s="267"/>
      <c r="D228" s="267"/>
      <c r="E228" s="267"/>
      <c r="F228" s="256"/>
      <c r="G228" s="256"/>
    </row>
    <row r="229" spans="1:7" x14ac:dyDescent="0.25">
      <c r="A229" s="267"/>
      <c r="B229" s="296"/>
      <c r="C229" s="267"/>
      <c r="D229" s="267"/>
      <c r="E229" s="267"/>
      <c r="F229" s="256"/>
      <c r="G229" s="256"/>
    </row>
    <row r="230" spans="1:7" x14ac:dyDescent="0.25">
      <c r="A230" s="267"/>
      <c r="B230" s="296"/>
      <c r="C230" s="267"/>
      <c r="D230" s="267"/>
      <c r="E230" s="267"/>
      <c r="F230" s="256"/>
      <c r="G230" s="256"/>
    </row>
    <row r="231" spans="1:7" x14ac:dyDescent="0.25">
      <c r="A231" s="290"/>
      <c r="B231" s="290"/>
      <c r="C231" s="290"/>
      <c r="D231" s="290"/>
      <c r="E231" s="290"/>
      <c r="F231" s="290"/>
      <c r="G231" s="290"/>
    </row>
    <row r="232" spans="1:7" x14ac:dyDescent="0.25">
      <c r="A232" s="267"/>
      <c r="B232" s="267"/>
      <c r="C232" s="255"/>
      <c r="D232" s="267"/>
      <c r="E232" s="267"/>
      <c r="F232" s="295"/>
      <c r="G232" s="295"/>
    </row>
    <row r="233" spans="1:7" x14ac:dyDescent="0.25">
      <c r="A233" s="267"/>
      <c r="B233" s="267"/>
      <c r="C233" s="267"/>
      <c r="D233" s="267"/>
      <c r="E233" s="267"/>
      <c r="F233" s="295"/>
      <c r="G233" s="295"/>
    </row>
    <row r="234" spans="1:7" x14ac:dyDescent="0.25">
      <c r="A234" s="267"/>
      <c r="B234" s="269"/>
      <c r="C234" s="267"/>
      <c r="D234" s="267"/>
      <c r="E234" s="267"/>
      <c r="F234" s="295"/>
      <c r="G234" s="295"/>
    </row>
    <row r="235" spans="1:7" x14ac:dyDescent="0.25">
      <c r="A235" s="267"/>
      <c r="B235" s="267"/>
      <c r="C235" s="300"/>
      <c r="D235" s="310"/>
      <c r="E235" s="267"/>
      <c r="F235" s="256"/>
      <c r="G235" s="256"/>
    </row>
    <row r="236" spans="1:7" x14ac:dyDescent="0.25">
      <c r="A236" s="267"/>
      <c r="B236" s="267"/>
      <c r="C236" s="300"/>
      <c r="D236" s="310"/>
      <c r="E236" s="267"/>
      <c r="F236" s="256"/>
      <c r="G236" s="256"/>
    </row>
    <row r="237" spans="1:7" x14ac:dyDescent="0.25">
      <c r="A237" s="267"/>
      <c r="B237" s="267"/>
      <c r="C237" s="300"/>
      <c r="D237" s="310"/>
      <c r="E237" s="267"/>
      <c r="F237" s="256"/>
      <c r="G237" s="256"/>
    </row>
    <row r="238" spans="1:7" x14ac:dyDescent="0.25">
      <c r="A238" s="267"/>
      <c r="B238" s="267"/>
      <c r="C238" s="300"/>
      <c r="D238" s="310"/>
      <c r="E238" s="267"/>
      <c r="F238" s="256"/>
      <c r="G238" s="256"/>
    </row>
    <row r="239" spans="1:7" x14ac:dyDescent="0.25">
      <c r="A239" s="267"/>
      <c r="B239" s="267"/>
      <c r="C239" s="300"/>
      <c r="D239" s="310"/>
      <c r="E239" s="267"/>
      <c r="F239" s="256"/>
      <c r="G239" s="256"/>
    </row>
    <row r="240" spans="1:7" x14ac:dyDescent="0.25">
      <c r="A240" s="267"/>
      <c r="B240" s="267"/>
      <c r="C240" s="300"/>
      <c r="D240" s="310"/>
      <c r="E240" s="267"/>
      <c r="F240" s="256"/>
      <c r="G240" s="256"/>
    </row>
    <row r="241" spans="1:7" x14ac:dyDescent="0.25">
      <c r="A241" s="267"/>
      <c r="B241" s="267"/>
      <c r="C241" s="300"/>
      <c r="D241" s="310"/>
      <c r="E241" s="267"/>
      <c r="F241" s="256"/>
      <c r="G241" s="256"/>
    </row>
    <row r="242" spans="1:7" x14ac:dyDescent="0.25">
      <c r="A242" s="267"/>
      <c r="B242" s="267"/>
      <c r="C242" s="300"/>
      <c r="D242" s="310"/>
      <c r="E242" s="267"/>
      <c r="F242" s="256"/>
      <c r="G242" s="256"/>
    </row>
    <row r="243" spans="1:7" x14ac:dyDescent="0.25">
      <c r="A243" s="267"/>
      <c r="B243" s="312"/>
      <c r="C243" s="300"/>
      <c r="D243" s="310"/>
      <c r="E243" s="267"/>
      <c r="F243" s="256"/>
      <c r="G243" s="256"/>
    </row>
    <row r="244" spans="1:7" x14ac:dyDescent="0.25">
      <c r="A244" s="267"/>
      <c r="B244" s="296"/>
      <c r="C244" s="300"/>
      <c r="D244" s="310"/>
      <c r="E244" s="267"/>
      <c r="F244" s="256"/>
      <c r="G244" s="256"/>
    </row>
    <row r="245" spans="1:7" x14ac:dyDescent="0.25">
      <c r="A245" s="267"/>
      <c r="B245" s="296"/>
      <c r="C245" s="300"/>
      <c r="D245" s="310"/>
      <c r="E245" s="267"/>
      <c r="F245" s="256"/>
      <c r="G245" s="256"/>
    </row>
    <row r="246" spans="1:7" x14ac:dyDescent="0.25">
      <c r="A246" s="267"/>
      <c r="B246" s="296"/>
      <c r="C246" s="300"/>
      <c r="D246" s="310"/>
      <c r="E246" s="267"/>
      <c r="F246" s="256"/>
      <c r="G246" s="256"/>
    </row>
    <row r="247" spans="1:7" x14ac:dyDescent="0.25">
      <c r="A247" s="267"/>
      <c r="B247" s="296"/>
      <c r="C247" s="300"/>
      <c r="D247" s="310"/>
      <c r="E247" s="267"/>
      <c r="F247" s="256"/>
      <c r="G247" s="256"/>
    </row>
    <row r="248" spans="1:7" x14ac:dyDescent="0.25">
      <c r="A248" s="267"/>
      <c r="B248" s="296"/>
      <c r="C248" s="300"/>
      <c r="D248" s="310"/>
      <c r="E248" s="267"/>
      <c r="F248" s="256"/>
      <c r="G248" s="256"/>
    </row>
    <row r="249" spans="1:7" x14ac:dyDescent="0.25">
      <c r="A249" s="267"/>
      <c r="B249" s="296"/>
      <c r="C249" s="300"/>
      <c r="D249" s="310"/>
      <c r="E249" s="267"/>
      <c r="F249" s="256"/>
      <c r="G249" s="256"/>
    </row>
    <row r="250" spans="1:7" x14ac:dyDescent="0.25">
      <c r="A250" s="267"/>
      <c r="B250" s="296"/>
      <c r="C250" s="267"/>
      <c r="D250" s="267"/>
      <c r="E250" s="267"/>
      <c r="F250" s="316"/>
      <c r="G250" s="316"/>
    </row>
    <row r="251" spans="1:7" x14ac:dyDescent="0.25">
      <c r="A251" s="267"/>
      <c r="B251" s="296"/>
      <c r="C251" s="267"/>
      <c r="D251" s="267"/>
      <c r="E251" s="267"/>
      <c r="F251" s="316"/>
      <c r="G251" s="316"/>
    </row>
    <row r="252" spans="1:7" x14ac:dyDescent="0.25">
      <c r="A252" s="267"/>
      <c r="B252" s="296"/>
      <c r="C252" s="267"/>
      <c r="D252" s="267"/>
      <c r="E252" s="267"/>
      <c r="F252" s="316"/>
      <c r="G252" s="316"/>
    </row>
    <row r="253" spans="1:7" x14ac:dyDescent="0.25">
      <c r="A253" s="290"/>
      <c r="B253" s="290"/>
      <c r="C253" s="290"/>
      <c r="D253" s="290"/>
      <c r="E253" s="290"/>
      <c r="F253" s="290"/>
      <c r="G253" s="290"/>
    </row>
    <row r="254" spans="1:7" x14ac:dyDescent="0.25">
      <c r="A254" s="267"/>
      <c r="B254" s="267"/>
      <c r="C254" s="255"/>
      <c r="D254" s="267"/>
      <c r="E254" s="311"/>
      <c r="F254" s="311"/>
      <c r="G254" s="311"/>
    </row>
    <row r="255" spans="1:7" x14ac:dyDescent="0.25">
      <c r="A255" s="267"/>
      <c r="B255" s="267"/>
      <c r="C255" s="255"/>
      <c r="D255" s="267"/>
      <c r="E255" s="311"/>
      <c r="F255" s="311"/>
      <c r="G255" s="266"/>
    </row>
    <row r="256" spans="1:7" x14ac:dyDescent="0.25">
      <c r="A256" s="267"/>
      <c r="B256" s="267"/>
      <c r="C256" s="255"/>
      <c r="D256" s="267"/>
      <c r="E256" s="311"/>
      <c r="F256" s="311"/>
      <c r="G256" s="266"/>
    </row>
    <row r="257" spans="1:7" x14ac:dyDescent="0.25">
      <c r="A257" s="267"/>
      <c r="B257" s="269"/>
      <c r="C257" s="255"/>
      <c r="D257" s="268"/>
      <c r="E257" s="268"/>
      <c r="F257" s="276"/>
      <c r="G257" s="276"/>
    </row>
    <row r="258" spans="1:7" x14ac:dyDescent="0.25">
      <c r="A258" s="267"/>
      <c r="B258" s="267"/>
      <c r="C258" s="255"/>
      <c r="D258" s="267"/>
      <c r="E258" s="311"/>
      <c r="F258" s="311"/>
      <c r="G258" s="266"/>
    </row>
    <row r="259" spans="1:7" x14ac:dyDescent="0.25">
      <c r="A259" s="267"/>
      <c r="B259" s="296"/>
      <c r="C259" s="255"/>
      <c r="D259" s="267"/>
      <c r="E259" s="311"/>
      <c r="F259" s="311"/>
      <c r="G259" s="266"/>
    </row>
    <row r="260" spans="1:7" x14ac:dyDescent="0.25">
      <c r="A260" s="267"/>
      <c r="B260" s="296"/>
      <c r="C260" s="317"/>
      <c r="D260" s="267"/>
      <c r="E260" s="311"/>
      <c r="F260" s="311"/>
      <c r="G260" s="266"/>
    </row>
    <row r="261" spans="1:7" x14ac:dyDescent="0.25">
      <c r="A261" s="267"/>
      <c r="B261" s="296"/>
      <c r="C261" s="255"/>
      <c r="D261" s="267"/>
      <c r="E261" s="311"/>
      <c r="F261" s="311"/>
      <c r="G261" s="266"/>
    </row>
    <row r="262" spans="1:7" x14ac:dyDescent="0.25">
      <c r="A262" s="267"/>
      <c r="B262" s="296"/>
      <c r="C262" s="255"/>
      <c r="D262" s="267"/>
      <c r="E262" s="311"/>
      <c r="F262" s="311"/>
      <c r="G262" s="266"/>
    </row>
    <row r="263" spans="1:7" x14ac:dyDescent="0.25">
      <c r="A263" s="267"/>
      <c r="B263" s="296"/>
      <c r="C263" s="255"/>
      <c r="D263" s="267"/>
      <c r="E263" s="311"/>
      <c r="F263" s="311"/>
      <c r="G263" s="266"/>
    </row>
    <row r="264" spans="1:7" x14ac:dyDescent="0.25">
      <c r="A264" s="267"/>
      <c r="B264" s="296"/>
      <c r="C264" s="255"/>
      <c r="D264" s="267"/>
      <c r="E264" s="311"/>
      <c r="F264" s="311"/>
      <c r="G264" s="266"/>
    </row>
    <row r="265" spans="1:7" x14ac:dyDescent="0.25">
      <c r="A265" s="267"/>
      <c r="B265" s="296"/>
      <c r="C265" s="255"/>
      <c r="D265" s="267"/>
      <c r="E265" s="311"/>
      <c r="F265" s="311"/>
      <c r="G265" s="266"/>
    </row>
    <row r="266" spans="1:7" x14ac:dyDescent="0.25">
      <c r="A266" s="267"/>
      <c r="B266" s="296"/>
      <c r="C266" s="255"/>
      <c r="D266" s="267"/>
      <c r="E266" s="311"/>
      <c r="F266" s="311"/>
      <c r="G266" s="266"/>
    </row>
    <row r="267" spans="1:7" x14ac:dyDescent="0.25">
      <c r="A267" s="267"/>
      <c r="B267" s="296"/>
      <c r="C267" s="255"/>
      <c r="D267" s="267"/>
      <c r="E267" s="311"/>
      <c r="F267" s="311"/>
      <c r="G267" s="266"/>
    </row>
    <row r="268" spans="1:7" x14ac:dyDescent="0.25">
      <c r="A268" s="267"/>
      <c r="B268" s="296"/>
      <c r="C268" s="255"/>
      <c r="D268" s="267"/>
      <c r="E268" s="311"/>
      <c r="F268" s="311"/>
      <c r="G268" s="266"/>
    </row>
    <row r="269" spans="1:7" x14ac:dyDescent="0.25">
      <c r="A269" s="267"/>
      <c r="B269" s="296"/>
      <c r="C269" s="255"/>
      <c r="D269" s="267"/>
      <c r="E269" s="311"/>
      <c r="F269" s="311"/>
      <c r="G269" s="266"/>
    </row>
    <row r="270" spans="1:7" x14ac:dyDescent="0.25">
      <c r="A270" s="290"/>
      <c r="B270" s="290"/>
      <c r="C270" s="290"/>
      <c r="D270" s="290"/>
      <c r="E270" s="290"/>
      <c r="F270" s="290"/>
      <c r="G270" s="290"/>
    </row>
    <row r="271" spans="1:7" x14ac:dyDescent="0.25">
      <c r="A271" s="267"/>
      <c r="B271" s="267"/>
      <c r="C271" s="255"/>
      <c r="D271" s="267"/>
      <c r="E271" s="266"/>
      <c r="F271" s="266"/>
      <c r="G271" s="266"/>
    </row>
    <row r="272" spans="1:7" x14ac:dyDescent="0.25">
      <c r="A272" s="267"/>
      <c r="B272" s="267"/>
      <c r="C272" s="255"/>
      <c r="D272" s="267"/>
      <c r="E272" s="266"/>
      <c r="F272" s="266"/>
      <c r="G272" s="266"/>
    </row>
    <row r="273" spans="1:7" x14ac:dyDescent="0.25">
      <c r="A273" s="267"/>
      <c r="B273" s="267"/>
      <c r="C273" s="255"/>
      <c r="D273" s="267"/>
      <c r="E273" s="266"/>
      <c r="F273" s="266"/>
      <c r="G273" s="266"/>
    </row>
    <row r="274" spans="1:7" x14ac:dyDescent="0.25">
      <c r="A274" s="267"/>
      <c r="B274" s="267"/>
      <c r="C274" s="255"/>
      <c r="D274" s="267"/>
      <c r="E274" s="266"/>
      <c r="F274" s="266"/>
      <c r="G274" s="266"/>
    </row>
    <row r="275" spans="1:7" x14ac:dyDescent="0.25">
      <c r="A275" s="267"/>
      <c r="B275" s="267"/>
      <c r="C275" s="255"/>
      <c r="D275" s="267"/>
      <c r="E275" s="266"/>
      <c r="F275" s="266"/>
      <c r="G275" s="266"/>
    </row>
    <row r="276" spans="1:7" x14ac:dyDescent="0.25">
      <c r="A276" s="267"/>
      <c r="B276" s="267"/>
      <c r="C276" s="255"/>
      <c r="D276" s="267"/>
      <c r="E276" s="266"/>
      <c r="F276" s="266"/>
      <c r="G276" s="266"/>
    </row>
    <row r="277" spans="1:7" x14ac:dyDescent="0.25">
      <c r="A277" s="290"/>
      <c r="B277" s="290"/>
      <c r="C277" s="290"/>
      <c r="D277" s="290"/>
      <c r="E277" s="290"/>
      <c r="F277" s="290"/>
      <c r="G277" s="290"/>
    </row>
    <row r="278" spans="1:7" x14ac:dyDescent="0.25">
      <c r="A278" s="267"/>
      <c r="B278" s="269"/>
      <c r="C278" s="267"/>
      <c r="D278" s="267"/>
      <c r="E278" s="270"/>
      <c r="F278" s="270"/>
      <c r="G278" s="270"/>
    </row>
    <row r="279" spans="1:7" x14ac:dyDescent="0.25">
      <c r="A279" s="267"/>
      <c r="B279" s="269"/>
      <c r="C279" s="267"/>
      <c r="D279" s="267"/>
      <c r="E279" s="270"/>
      <c r="F279" s="270"/>
      <c r="G279" s="270"/>
    </row>
    <row r="280" spans="1:7" x14ac:dyDescent="0.25">
      <c r="A280" s="267"/>
      <c r="B280" s="269"/>
      <c r="C280" s="267"/>
      <c r="D280" s="267"/>
      <c r="E280" s="270"/>
      <c r="F280" s="270"/>
      <c r="G280" s="270"/>
    </row>
    <row r="281" spans="1:7" x14ac:dyDescent="0.25">
      <c r="A281" s="267"/>
      <c r="B281" s="269"/>
      <c r="C281" s="267"/>
      <c r="D281" s="267"/>
      <c r="E281" s="270"/>
      <c r="F281" s="270"/>
      <c r="G281" s="270"/>
    </row>
    <row r="282" spans="1:7" x14ac:dyDescent="0.25">
      <c r="A282" s="267"/>
      <c r="B282" s="269"/>
      <c r="C282" s="267"/>
      <c r="D282" s="267"/>
      <c r="E282" s="270"/>
      <c r="F282" s="270"/>
      <c r="G282" s="270"/>
    </row>
    <row r="283" spans="1:7" x14ac:dyDescent="0.25">
      <c r="A283" s="267"/>
      <c r="B283" s="269"/>
      <c r="C283" s="267"/>
      <c r="D283" s="267"/>
      <c r="E283" s="270"/>
      <c r="F283" s="270"/>
      <c r="G283" s="270"/>
    </row>
    <row r="284" spans="1:7" x14ac:dyDescent="0.25">
      <c r="A284" s="267"/>
      <c r="B284" s="269"/>
      <c r="C284" s="267"/>
      <c r="D284" s="267"/>
      <c r="E284" s="270"/>
      <c r="F284" s="270"/>
      <c r="G284" s="270"/>
    </row>
    <row r="285" spans="1:7" x14ac:dyDescent="0.25">
      <c r="A285" s="267"/>
      <c r="B285" s="269"/>
      <c r="C285" s="267"/>
      <c r="D285" s="267"/>
      <c r="E285" s="270"/>
      <c r="F285" s="270"/>
      <c r="G285" s="270"/>
    </row>
    <row r="286" spans="1:7" x14ac:dyDescent="0.25">
      <c r="A286" s="267"/>
      <c r="B286" s="269"/>
      <c r="C286" s="267"/>
      <c r="D286" s="267"/>
      <c r="E286" s="270"/>
      <c r="F286" s="270"/>
      <c r="G286" s="270"/>
    </row>
    <row r="287" spans="1:7" x14ac:dyDescent="0.25">
      <c r="A287" s="267"/>
      <c r="B287" s="269"/>
      <c r="C287" s="267"/>
      <c r="D287" s="267"/>
      <c r="E287" s="270"/>
      <c r="F287" s="270"/>
      <c r="G287" s="270"/>
    </row>
    <row r="288" spans="1:7" x14ac:dyDescent="0.25">
      <c r="A288" s="267"/>
      <c r="B288" s="269"/>
      <c r="C288" s="267"/>
      <c r="D288" s="267"/>
      <c r="E288" s="270"/>
      <c r="F288" s="270"/>
      <c r="G288" s="270"/>
    </row>
    <row r="289" spans="1:7" x14ac:dyDescent="0.25">
      <c r="A289" s="267"/>
      <c r="B289" s="269"/>
      <c r="C289" s="267"/>
      <c r="D289" s="267"/>
      <c r="E289" s="270"/>
      <c r="F289" s="270"/>
      <c r="G289" s="270"/>
    </row>
    <row r="290" spans="1:7" x14ac:dyDescent="0.25">
      <c r="A290" s="267"/>
      <c r="B290" s="269"/>
      <c r="C290" s="267"/>
      <c r="D290" s="267"/>
      <c r="E290" s="270"/>
      <c r="F290" s="270"/>
      <c r="G290" s="270"/>
    </row>
    <row r="291" spans="1:7" x14ac:dyDescent="0.25">
      <c r="A291" s="267"/>
      <c r="B291" s="269"/>
      <c r="C291" s="267"/>
      <c r="D291" s="267"/>
      <c r="E291" s="270"/>
      <c r="F291" s="270"/>
      <c r="G291" s="270"/>
    </row>
    <row r="292" spans="1:7" x14ac:dyDescent="0.25">
      <c r="A292" s="267"/>
      <c r="B292" s="269"/>
      <c r="C292" s="267"/>
      <c r="D292" s="267"/>
      <c r="E292" s="270"/>
      <c r="F292" s="270"/>
      <c r="G292" s="270"/>
    </row>
    <row r="293" spans="1:7" x14ac:dyDescent="0.25">
      <c r="A293" s="267"/>
      <c r="B293" s="269"/>
      <c r="C293" s="267"/>
      <c r="D293" s="267"/>
      <c r="E293" s="270"/>
      <c r="F293" s="270"/>
      <c r="G293" s="270"/>
    </row>
    <row r="294" spans="1:7" x14ac:dyDescent="0.25">
      <c r="A294" s="267"/>
      <c r="B294" s="269"/>
      <c r="C294" s="267"/>
      <c r="D294" s="267"/>
      <c r="E294" s="270"/>
      <c r="F294" s="270"/>
      <c r="G294" s="270"/>
    </row>
    <row r="295" spans="1:7" x14ac:dyDescent="0.25">
      <c r="A295" s="267"/>
      <c r="B295" s="269"/>
      <c r="C295" s="267"/>
      <c r="D295" s="267"/>
      <c r="E295" s="270"/>
      <c r="F295" s="270"/>
      <c r="G295" s="270"/>
    </row>
    <row r="296" spans="1:7" x14ac:dyDescent="0.25">
      <c r="A296" s="267"/>
      <c r="B296" s="269"/>
      <c r="C296" s="267"/>
      <c r="D296" s="267"/>
      <c r="E296" s="270"/>
      <c r="F296" s="270"/>
      <c r="G296" s="270"/>
    </row>
    <row r="297" spans="1:7" x14ac:dyDescent="0.25">
      <c r="A297" s="267"/>
      <c r="B297" s="269"/>
      <c r="C297" s="267"/>
      <c r="D297" s="267"/>
      <c r="E297" s="270"/>
      <c r="F297" s="270"/>
      <c r="G297" s="270"/>
    </row>
    <row r="298" spans="1:7" x14ac:dyDescent="0.25">
      <c r="A298" s="267"/>
      <c r="B298" s="269"/>
      <c r="C298" s="267"/>
      <c r="D298" s="267"/>
      <c r="E298" s="270"/>
      <c r="F298" s="270"/>
      <c r="G298" s="270"/>
    </row>
    <row r="299" spans="1:7" x14ac:dyDescent="0.25">
      <c r="A299" s="267"/>
      <c r="B299" s="269"/>
      <c r="C299" s="267"/>
      <c r="D299" s="267"/>
      <c r="E299" s="270"/>
      <c r="F299" s="270"/>
      <c r="G299" s="270"/>
    </row>
    <row r="300" spans="1:7" x14ac:dyDescent="0.25">
      <c r="A300" s="290"/>
      <c r="B300" s="290"/>
      <c r="C300" s="290"/>
      <c r="D300" s="290"/>
      <c r="E300" s="290"/>
      <c r="F300" s="290"/>
      <c r="G300" s="290"/>
    </row>
    <row r="301" spans="1:7" x14ac:dyDescent="0.25">
      <c r="A301" s="267"/>
      <c r="B301" s="269"/>
      <c r="C301" s="267"/>
      <c r="D301" s="267"/>
      <c r="E301" s="270"/>
      <c r="F301" s="270"/>
      <c r="G301" s="270"/>
    </row>
    <row r="302" spans="1:7" x14ac:dyDescent="0.25">
      <c r="A302" s="267"/>
      <c r="B302" s="269"/>
      <c r="C302" s="267"/>
      <c r="D302" s="267"/>
      <c r="E302" s="270"/>
      <c r="F302" s="270"/>
      <c r="G302" s="270"/>
    </row>
    <row r="303" spans="1:7" x14ac:dyDescent="0.25">
      <c r="A303" s="267"/>
      <c r="B303" s="269"/>
      <c r="C303" s="267"/>
      <c r="D303" s="267"/>
      <c r="E303" s="270"/>
      <c r="F303" s="270"/>
      <c r="G303" s="270"/>
    </row>
    <row r="304" spans="1:7" x14ac:dyDescent="0.25">
      <c r="A304" s="267"/>
      <c r="B304" s="269"/>
      <c r="C304" s="267"/>
      <c r="D304" s="267"/>
      <c r="E304" s="270"/>
      <c r="F304" s="270"/>
      <c r="G304" s="270"/>
    </row>
    <row r="305" spans="1:7" x14ac:dyDescent="0.25">
      <c r="A305" s="267"/>
      <c r="B305" s="269"/>
      <c r="C305" s="267"/>
      <c r="D305" s="267"/>
      <c r="E305" s="270"/>
      <c r="F305" s="270"/>
      <c r="G305" s="270"/>
    </row>
    <row r="306" spans="1:7" x14ac:dyDescent="0.25">
      <c r="A306" s="267"/>
      <c r="B306" s="269"/>
      <c r="C306" s="267"/>
      <c r="D306" s="267"/>
      <c r="E306" s="270"/>
      <c r="F306" s="270"/>
      <c r="G306" s="270"/>
    </row>
    <row r="307" spans="1:7" x14ac:dyDescent="0.25">
      <c r="A307" s="267"/>
      <c r="B307" s="269"/>
      <c r="C307" s="267"/>
      <c r="D307" s="267"/>
      <c r="E307" s="270"/>
      <c r="F307" s="270"/>
      <c r="G307" s="270"/>
    </row>
    <row r="308" spans="1:7" x14ac:dyDescent="0.25">
      <c r="A308" s="267"/>
      <c r="B308" s="269"/>
      <c r="C308" s="267"/>
      <c r="D308" s="267"/>
      <c r="E308" s="270"/>
      <c r="F308" s="270"/>
      <c r="G308" s="270"/>
    </row>
    <row r="309" spans="1:7" x14ac:dyDescent="0.25">
      <c r="A309" s="267"/>
      <c r="B309" s="269"/>
      <c r="C309" s="267"/>
      <c r="D309" s="267"/>
      <c r="E309" s="270"/>
      <c r="F309" s="270"/>
      <c r="G309" s="270"/>
    </row>
    <row r="310" spans="1:7" x14ac:dyDescent="0.25">
      <c r="A310" s="267"/>
      <c r="B310" s="269"/>
      <c r="C310" s="267"/>
      <c r="D310" s="267"/>
      <c r="E310" s="270"/>
      <c r="F310" s="270"/>
      <c r="G310" s="270"/>
    </row>
    <row r="311" spans="1:7" x14ac:dyDescent="0.25">
      <c r="A311" s="267"/>
      <c r="B311" s="269"/>
      <c r="C311" s="267"/>
      <c r="D311" s="267"/>
      <c r="E311" s="270"/>
      <c r="F311" s="270"/>
      <c r="G311" s="270"/>
    </row>
    <row r="312" spans="1:7" x14ac:dyDescent="0.25">
      <c r="A312" s="267"/>
      <c r="B312" s="269"/>
      <c r="C312" s="267"/>
      <c r="D312" s="267"/>
      <c r="E312" s="270"/>
      <c r="F312" s="270"/>
      <c r="G312" s="270"/>
    </row>
    <row r="313" spans="1:7" x14ac:dyDescent="0.25">
      <c r="A313" s="267"/>
      <c r="B313" s="269"/>
      <c r="C313" s="267"/>
      <c r="D313" s="267"/>
      <c r="E313" s="270"/>
      <c r="F313" s="270"/>
      <c r="G313" s="270"/>
    </row>
    <row r="314" spans="1:7" x14ac:dyDescent="0.25">
      <c r="A314" s="290"/>
      <c r="B314" s="290"/>
      <c r="C314" s="290"/>
      <c r="D314" s="290"/>
      <c r="E314" s="290"/>
      <c r="F314" s="290"/>
      <c r="G314" s="290"/>
    </row>
    <row r="315" spans="1:7" x14ac:dyDescent="0.25">
      <c r="A315" s="267"/>
      <c r="B315" s="269"/>
      <c r="C315" s="267"/>
      <c r="D315" s="267"/>
      <c r="E315" s="270"/>
      <c r="F315" s="270"/>
      <c r="G315" s="270"/>
    </row>
    <row r="316" spans="1:7" x14ac:dyDescent="0.25">
      <c r="A316" s="267"/>
      <c r="B316" s="265"/>
      <c r="C316" s="267"/>
      <c r="D316" s="267"/>
      <c r="E316" s="270"/>
      <c r="F316" s="270"/>
      <c r="G316" s="270"/>
    </row>
    <row r="317" spans="1:7" x14ac:dyDescent="0.25">
      <c r="A317" s="267"/>
      <c r="B317" s="269"/>
      <c r="C317" s="267"/>
      <c r="D317" s="267"/>
      <c r="E317" s="270"/>
      <c r="F317" s="270"/>
      <c r="G317" s="270"/>
    </row>
    <row r="318" spans="1:7" x14ac:dyDescent="0.25">
      <c r="A318" s="267"/>
      <c r="B318" s="269"/>
      <c r="C318" s="267"/>
      <c r="D318" s="267"/>
      <c r="E318" s="270"/>
      <c r="F318" s="270"/>
      <c r="G318" s="270"/>
    </row>
    <row r="319" spans="1:7" x14ac:dyDescent="0.25">
      <c r="A319" s="267"/>
      <c r="B319" s="269"/>
      <c r="C319" s="267"/>
      <c r="D319" s="267"/>
      <c r="E319" s="270"/>
      <c r="F319" s="270"/>
      <c r="G319" s="270"/>
    </row>
    <row r="320" spans="1:7" x14ac:dyDescent="0.25">
      <c r="A320" s="267"/>
      <c r="B320" s="269"/>
      <c r="C320" s="267"/>
      <c r="D320" s="267"/>
      <c r="E320" s="270"/>
      <c r="F320" s="270"/>
      <c r="G320" s="270"/>
    </row>
    <row r="321" spans="1:7" x14ac:dyDescent="0.25">
      <c r="A321" s="267"/>
      <c r="B321" s="269"/>
      <c r="C321" s="267"/>
      <c r="D321" s="267"/>
      <c r="E321" s="270"/>
      <c r="F321" s="270"/>
      <c r="G321" s="270"/>
    </row>
    <row r="322" spans="1:7" x14ac:dyDescent="0.25">
      <c r="A322" s="267"/>
      <c r="B322" s="269"/>
      <c r="C322" s="267"/>
      <c r="D322" s="267"/>
      <c r="E322" s="270"/>
      <c r="F322" s="270"/>
      <c r="G322" s="270"/>
    </row>
    <row r="323" spans="1:7" x14ac:dyDescent="0.25">
      <c r="A323" s="267"/>
      <c r="B323" s="269"/>
      <c r="C323" s="267"/>
      <c r="D323" s="267"/>
      <c r="E323" s="270"/>
      <c r="F323" s="270"/>
      <c r="G323" s="270"/>
    </row>
    <row r="324" spans="1:7" x14ac:dyDescent="0.25">
      <c r="A324" s="290"/>
      <c r="B324" s="290"/>
      <c r="C324" s="290"/>
      <c r="D324" s="290"/>
      <c r="E324" s="290"/>
      <c r="F324" s="290"/>
      <c r="G324" s="290"/>
    </row>
    <row r="325" spans="1:7" x14ac:dyDescent="0.25">
      <c r="A325" s="267"/>
      <c r="B325" s="269"/>
      <c r="C325" s="267"/>
      <c r="D325" s="267"/>
      <c r="E325" s="270"/>
      <c r="F325" s="270"/>
      <c r="G325" s="270"/>
    </row>
    <row r="326" spans="1:7" x14ac:dyDescent="0.25">
      <c r="A326" s="267"/>
      <c r="B326" s="265"/>
      <c r="C326" s="267"/>
      <c r="D326" s="267"/>
      <c r="E326" s="270"/>
      <c r="F326" s="270"/>
      <c r="G326" s="270"/>
    </row>
    <row r="327" spans="1:7" x14ac:dyDescent="0.25">
      <c r="A327" s="267"/>
      <c r="B327" s="269"/>
      <c r="C327" s="267"/>
      <c r="D327" s="267"/>
      <c r="E327" s="270"/>
      <c r="F327" s="270"/>
      <c r="G327" s="270"/>
    </row>
    <row r="328" spans="1:7" x14ac:dyDescent="0.25">
      <c r="A328" s="267"/>
      <c r="B328" s="267"/>
      <c r="C328" s="267"/>
      <c r="D328" s="267"/>
      <c r="E328" s="270"/>
      <c r="F328" s="270"/>
      <c r="G328" s="270"/>
    </row>
    <row r="329" spans="1:7" x14ac:dyDescent="0.25">
      <c r="A329" s="267"/>
      <c r="B329" s="269"/>
      <c r="C329" s="267"/>
      <c r="D329" s="267"/>
      <c r="E329" s="270"/>
      <c r="F329" s="270"/>
      <c r="G329" s="270"/>
    </row>
    <row r="330" spans="1:7" x14ac:dyDescent="0.25">
      <c r="A330" s="267"/>
      <c r="B330" s="267"/>
      <c r="C330" s="255"/>
      <c r="D330" s="267"/>
      <c r="E330" s="266"/>
      <c r="F330" s="266"/>
      <c r="G330" s="266"/>
    </row>
    <row r="331" spans="1:7" x14ac:dyDescent="0.25">
      <c r="A331" s="267"/>
      <c r="B331" s="267"/>
      <c r="C331" s="255"/>
      <c r="D331" s="267"/>
      <c r="E331" s="266"/>
      <c r="F331" s="266"/>
      <c r="G331" s="266"/>
    </row>
    <row r="332" spans="1:7" x14ac:dyDescent="0.25">
      <c r="A332" s="267"/>
      <c r="B332" s="267"/>
      <c r="C332" s="255"/>
      <c r="D332" s="267"/>
      <c r="E332" s="266"/>
      <c r="F332" s="266"/>
      <c r="G332" s="266"/>
    </row>
    <row r="333" spans="1:7" x14ac:dyDescent="0.25">
      <c r="A333" s="267"/>
      <c r="B333" s="267"/>
      <c r="C333" s="255"/>
      <c r="D333" s="267"/>
      <c r="E333" s="266"/>
      <c r="F333" s="266"/>
      <c r="G333" s="266"/>
    </row>
    <row r="334" spans="1:7" x14ac:dyDescent="0.25">
      <c r="A334" s="267"/>
      <c r="B334" s="267"/>
      <c r="C334" s="255"/>
      <c r="D334" s="267"/>
      <c r="E334" s="266"/>
      <c r="F334" s="266"/>
      <c r="G334" s="266"/>
    </row>
    <row r="335" spans="1:7" x14ac:dyDescent="0.25">
      <c r="A335" s="267"/>
      <c r="B335" s="267"/>
      <c r="C335" s="255"/>
      <c r="D335" s="267"/>
      <c r="E335" s="266"/>
      <c r="F335" s="266"/>
      <c r="G335" s="266"/>
    </row>
    <row r="336" spans="1:7" x14ac:dyDescent="0.25">
      <c r="A336" s="267"/>
      <c r="B336" s="267"/>
      <c r="C336" s="255"/>
      <c r="D336" s="267"/>
      <c r="E336" s="266"/>
      <c r="F336" s="266"/>
      <c r="G336" s="266"/>
    </row>
    <row r="337" spans="1:7" x14ac:dyDescent="0.25">
      <c r="A337" s="267"/>
      <c r="B337" s="267"/>
      <c r="C337" s="255"/>
      <c r="D337" s="267"/>
      <c r="E337" s="266"/>
      <c r="F337" s="266"/>
      <c r="G337" s="266"/>
    </row>
    <row r="338" spans="1:7" x14ac:dyDescent="0.25">
      <c r="A338" s="267"/>
      <c r="B338" s="267"/>
      <c r="C338" s="255"/>
      <c r="D338" s="267"/>
      <c r="E338" s="266"/>
      <c r="F338" s="266"/>
      <c r="G338" s="266"/>
    </row>
    <row r="339" spans="1:7" x14ac:dyDescent="0.25">
      <c r="A339" s="267"/>
      <c r="B339" s="267"/>
      <c r="C339" s="255"/>
      <c r="D339" s="267"/>
      <c r="E339" s="266"/>
      <c r="F339" s="266"/>
      <c r="G339" s="266"/>
    </row>
    <row r="340" spans="1:7" x14ac:dyDescent="0.25">
      <c r="A340" s="267"/>
      <c r="B340" s="267"/>
      <c r="C340" s="255"/>
      <c r="D340" s="267"/>
      <c r="E340" s="266"/>
      <c r="F340" s="266"/>
      <c r="G340" s="266"/>
    </row>
    <row r="341" spans="1:7" x14ac:dyDescent="0.25">
      <c r="A341" s="267"/>
      <c r="B341" s="267"/>
      <c r="C341" s="255"/>
      <c r="D341" s="267"/>
      <c r="E341" s="266"/>
      <c r="F341" s="266"/>
      <c r="G341" s="266"/>
    </row>
    <row r="342" spans="1:7" x14ac:dyDescent="0.25">
      <c r="A342" s="267"/>
      <c r="B342" s="267"/>
      <c r="C342" s="255"/>
      <c r="D342" s="267"/>
      <c r="E342" s="266"/>
      <c r="F342" s="266"/>
      <c r="G342" s="266"/>
    </row>
    <row r="343" spans="1:7" x14ac:dyDescent="0.25">
      <c r="A343" s="267"/>
      <c r="B343" s="267"/>
      <c r="C343" s="255"/>
      <c r="D343" s="267"/>
      <c r="E343" s="266"/>
      <c r="F343" s="266"/>
      <c r="G343" s="266"/>
    </row>
    <row r="344" spans="1:7" x14ac:dyDescent="0.25">
      <c r="A344" s="267"/>
      <c r="B344" s="267"/>
      <c r="C344" s="255"/>
      <c r="D344" s="267"/>
      <c r="E344" s="266"/>
      <c r="F344" s="266"/>
      <c r="G344" s="266"/>
    </row>
    <row r="345" spans="1:7" x14ac:dyDescent="0.25">
      <c r="A345" s="267"/>
      <c r="B345" s="267"/>
      <c r="C345" s="255"/>
      <c r="D345" s="267"/>
      <c r="E345" s="266"/>
      <c r="F345" s="266"/>
      <c r="G345" s="266"/>
    </row>
    <row r="346" spans="1:7" x14ac:dyDescent="0.25">
      <c r="A346" s="267"/>
      <c r="B346" s="267"/>
      <c r="C346" s="255"/>
      <c r="D346" s="267"/>
      <c r="E346" s="266"/>
      <c r="F346" s="266"/>
      <c r="G346" s="266"/>
    </row>
    <row r="347" spans="1:7" x14ac:dyDescent="0.25">
      <c r="A347" s="267"/>
      <c r="B347" s="267"/>
      <c r="C347" s="255"/>
      <c r="D347" s="267"/>
      <c r="E347" s="266"/>
      <c r="F347" s="266"/>
      <c r="G347" s="266"/>
    </row>
    <row r="348" spans="1:7" x14ac:dyDescent="0.25">
      <c r="A348" s="267"/>
      <c r="B348" s="267"/>
      <c r="C348" s="255"/>
      <c r="D348" s="267"/>
      <c r="E348" s="266"/>
      <c r="F348" s="266"/>
      <c r="G348" s="266"/>
    </row>
    <row r="349" spans="1:7" x14ac:dyDescent="0.25">
      <c r="A349" s="267"/>
      <c r="B349" s="267"/>
      <c r="C349" s="255"/>
      <c r="D349" s="267"/>
      <c r="E349" s="266"/>
      <c r="F349" s="266"/>
      <c r="G349" s="266"/>
    </row>
    <row r="350" spans="1:7" x14ac:dyDescent="0.25">
      <c r="A350" s="267"/>
      <c r="B350" s="267"/>
      <c r="C350" s="255"/>
      <c r="D350" s="267"/>
      <c r="E350" s="266"/>
      <c r="F350" s="266"/>
      <c r="G350" s="266"/>
    </row>
    <row r="351" spans="1:7" x14ac:dyDescent="0.25">
      <c r="A351" s="267"/>
      <c r="B351" s="267"/>
      <c r="C351" s="255"/>
      <c r="D351" s="267"/>
      <c r="E351" s="266"/>
      <c r="F351" s="266"/>
      <c r="G351" s="266"/>
    </row>
    <row r="352" spans="1:7" x14ac:dyDescent="0.25">
      <c r="A352" s="267"/>
      <c r="B352" s="267"/>
      <c r="C352" s="255"/>
      <c r="D352" s="267"/>
      <c r="E352" s="266"/>
      <c r="F352" s="266"/>
      <c r="G352" s="266"/>
    </row>
    <row r="353" spans="1:7" x14ac:dyDescent="0.25">
      <c r="A353" s="267"/>
      <c r="B353" s="267"/>
      <c r="C353" s="255"/>
      <c r="D353" s="267"/>
      <c r="E353" s="266"/>
      <c r="F353" s="266"/>
      <c r="G353" s="266"/>
    </row>
    <row r="354" spans="1:7" x14ac:dyDescent="0.25">
      <c r="A354" s="267"/>
      <c r="B354" s="267"/>
      <c r="C354" s="255"/>
      <c r="D354" s="267"/>
      <c r="E354" s="266"/>
      <c r="F354" s="266"/>
      <c r="G354" s="266"/>
    </row>
    <row r="355" spans="1:7" x14ac:dyDescent="0.25">
      <c r="A355" s="267"/>
      <c r="B355" s="267"/>
      <c r="C355" s="255"/>
      <c r="D355" s="267"/>
      <c r="E355" s="266"/>
      <c r="F355" s="266"/>
      <c r="G355" s="266"/>
    </row>
    <row r="356" spans="1:7" x14ac:dyDescent="0.25">
      <c r="A356" s="267"/>
      <c r="B356" s="267"/>
      <c r="C356" s="255"/>
      <c r="D356" s="267"/>
      <c r="E356" s="266"/>
      <c r="F356" s="266"/>
      <c r="G356" s="266"/>
    </row>
    <row r="357" spans="1:7" x14ac:dyDescent="0.25">
      <c r="A357" s="267"/>
      <c r="B357" s="267"/>
      <c r="C357" s="255"/>
      <c r="D357" s="267"/>
      <c r="E357" s="266"/>
      <c r="F357" s="266"/>
      <c r="G357" s="266"/>
    </row>
    <row r="358" spans="1:7" x14ac:dyDescent="0.25">
      <c r="A358" s="267"/>
      <c r="B358" s="267"/>
      <c r="C358" s="255"/>
      <c r="D358" s="267"/>
      <c r="E358" s="266"/>
      <c r="F358" s="266"/>
      <c r="G358" s="266"/>
    </row>
    <row r="359" spans="1:7" x14ac:dyDescent="0.25">
      <c r="A359" s="267"/>
      <c r="B359" s="267"/>
      <c r="C359" s="255"/>
      <c r="D359" s="267"/>
      <c r="E359" s="266"/>
      <c r="F359" s="266"/>
      <c r="G359" s="266"/>
    </row>
    <row r="360" spans="1:7" x14ac:dyDescent="0.25">
      <c r="A360" s="267"/>
      <c r="B360" s="267"/>
      <c r="C360" s="255"/>
      <c r="D360" s="267"/>
      <c r="E360" s="266"/>
      <c r="F360" s="266"/>
      <c r="G360" s="266"/>
    </row>
    <row r="361" spans="1:7" x14ac:dyDescent="0.25">
      <c r="A361" s="267"/>
      <c r="B361" s="267"/>
      <c r="C361" s="255"/>
      <c r="D361" s="267"/>
      <c r="E361" s="266"/>
      <c r="F361" s="266"/>
      <c r="G361" s="266"/>
    </row>
    <row r="362" spans="1:7" x14ac:dyDescent="0.25">
      <c r="A362" s="267"/>
      <c r="B362" s="267"/>
      <c r="C362" s="255"/>
      <c r="D362" s="267"/>
      <c r="E362" s="266"/>
      <c r="F362" s="266"/>
      <c r="G362" s="266"/>
    </row>
    <row r="363" spans="1:7" x14ac:dyDescent="0.25">
      <c r="A363" s="267"/>
      <c r="B363" s="267"/>
      <c r="C363" s="255"/>
      <c r="D363" s="267"/>
      <c r="E363" s="266"/>
      <c r="F363" s="266"/>
      <c r="G363" s="266"/>
    </row>
    <row r="364" spans="1:7" x14ac:dyDescent="0.25">
      <c r="A364" s="267"/>
      <c r="B364" s="267"/>
      <c r="C364" s="255"/>
      <c r="D364" s="267"/>
      <c r="E364" s="266"/>
      <c r="F364" s="266"/>
      <c r="G364" s="266"/>
    </row>
    <row r="365" spans="1:7" x14ac:dyDescent="0.25">
      <c r="A365" s="267"/>
      <c r="B365" s="267"/>
      <c r="C365" s="255"/>
      <c r="D365" s="267"/>
      <c r="E365" s="266"/>
      <c r="F365" s="266"/>
      <c r="G365" s="266"/>
    </row>
    <row r="366" spans="1:7" x14ac:dyDescent="0.25">
      <c r="A366" s="267"/>
      <c r="B366" s="267"/>
      <c r="C366" s="255"/>
      <c r="D366" s="267"/>
      <c r="E366" s="266"/>
      <c r="F366" s="266"/>
      <c r="G366" s="266"/>
    </row>
    <row r="367" spans="1:7" x14ac:dyDescent="0.25">
      <c r="A367" s="267"/>
      <c r="B367" s="267"/>
      <c r="C367" s="255"/>
      <c r="D367" s="267"/>
      <c r="E367" s="266"/>
      <c r="F367" s="266"/>
      <c r="G367" s="266"/>
    </row>
    <row r="368" spans="1:7" x14ac:dyDescent="0.25">
      <c r="A368" s="267"/>
      <c r="B368" s="267"/>
      <c r="C368" s="255"/>
      <c r="D368" s="267"/>
      <c r="E368" s="266"/>
      <c r="F368" s="266"/>
      <c r="G368" s="266"/>
    </row>
    <row r="369" spans="1:7" x14ac:dyDescent="0.25">
      <c r="A369" s="267"/>
      <c r="B369" s="267"/>
      <c r="C369" s="255"/>
      <c r="D369" s="267"/>
      <c r="E369" s="266"/>
      <c r="F369" s="266"/>
      <c r="G369" s="266"/>
    </row>
    <row r="370" spans="1:7" x14ac:dyDescent="0.25">
      <c r="A370" s="267"/>
      <c r="B370" s="267"/>
      <c r="C370" s="255"/>
      <c r="D370" s="267"/>
      <c r="E370" s="266"/>
      <c r="F370" s="266"/>
      <c r="G370" s="266"/>
    </row>
    <row r="371" spans="1:7" x14ac:dyDescent="0.25">
      <c r="A371" s="267"/>
      <c r="B371" s="267"/>
      <c r="C371" s="255"/>
      <c r="D371" s="267"/>
      <c r="E371" s="266"/>
      <c r="F371" s="266"/>
      <c r="G371" s="266"/>
    </row>
    <row r="372" spans="1:7" x14ac:dyDescent="0.25">
      <c r="A372" s="267"/>
      <c r="B372" s="267"/>
      <c r="C372" s="255"/>
      <c r="D372" s="267"/>
      <c r="E372" s="266"/>
      <c r="F372" s="266"/>
      <c r="G372" s="266"/>
    </row>
    <row r="373" spans="1:7" x14ac:dyDescent="0.25">
      <c r="A373" s="267"/>
      <c r="B373" s="267"/>
      <c r="C373" s="255"/>
      <c r="D373" s="267"/>
      <c r="E373" s="266"/>
      <c r="F373" s="266"/>
      <c r="G373" s="266"/>
    </row>
    <row r="374" spans="1:7" x14ac:dyDescent="0.25">
      <c r="A374" s="267"/>
      <c r="B374" s="267"/>
      <c r="C374" s="255"/>
      <c r="D374" s="267"/>
      <c r="E374" s="266"/>
      <c r="F374" s="266"/>
      <c r="G374" s="266"/>
    </row>
    <row r="375" spans="1:7" x14ac:dyDescent="0.25">
      <c r="A375" s="267"/>
      <c r="B375" s="267"/>
      <c r="C375" s="255"/>
      <c r="D375" s="267"/>
      <c r="E375" s="266"/>
      <c r="F375" s="266"/>
      <c r="G375" s="266"/>
    </row>
    <row r="376" spans="1:7" x14ac:dyDescent="0.25">
      <c r="A376" s="267"/>
      <c r="B376" s="267"/>
      <c r="C376" s="255"/>
      <c r="D376" s="267"/>
      <c r="E376" s="266"/>
      <c r="F376" s="266"/>
      <c r="G376" s="266"/>
    </row>
    <row r="377" spans="1:7" x14ac:dyDescent="0.25">
      <c r="A377" s="267"/>
      <c r="B377" s="267"/>
      <c r="C377" s="255"/>
      <c r="D377" s="267"/>
      <c r="E377" s="266"/>
      <c r="F377" s="266"/>
      <c r="G377" s="266"/>
    </row>
    <row r="378" spans="1:7" x14ac:dyDescent="0.25">
      <c r="A378" s="267"/>
      <c r="B378" s="267"/>
      <c r="C378" s="255"/>
      <c r="D378" s="267"/>
      <c r="E378" s="266"/>
      <c r="F378" s="266"/>
      <c r="G378" s="266"/>
    </row>
    <row r="379" spans="1:7" x14ac:dyDescent="0.25">
      <c r="A379" s="267"/>
      <c r="B379" s="267"/>
      <c r="C379" s="255"/>
      <c r="D379" s="267"/>
      <c r="E379" s="266"/>
      <c r="F379" s="266"/>
      <c r="G379" s="266"/>
    </row>
    <row r="380" spans="1:7" ht="18.75" x14ac:dyDescent="0.25">
      <c r="A380" s="306"/>
      <c r="B380" s="307"/>
      <c r="C380" s="306"/>
      <c r="D380" s="306"/>
      <c r="E380" s="306"/>
      <c r="F380" s="306"/>
      <c r="G380" s="306"/>
    </row>
    <row r="381" spans="1:7" x14ac:dyDescent="0.25">
      <c r="A381" s="290"/>
      <c r="B381" s="290"/>
      <c r="C381" s="290"/>
      <c r="D381" s="290"/>
      <c r="E381" s="290"/>
      <c r="F381" s="290"/>
      <c r="G381" s="290"/>
    </row>
    <row r="382" spans="1:7" x14ac:dyDescent="0.25">
      <c r="A382" s="267"/>
      <c r="B382" s="267"/>
      <c r="C382" s="300"/>
      <c r="D382" s="268"/>
      <c r="E382" s="268"/>
      <c r="F382" s="276"/>
      <c r="G382" s="276"/>
    </row>
    <row r="383" spans="1:7" x14ac:dyDescent="0.25">
      <c r="A383" s="268"/>
      <c r="B383" s="267"/>
      <c r="C383" s="267"/>
      <c r="D383" s="268"/>
      <c r="E383" s="268"/>
      <c r="F383" s="276"/>
      <c r="G383" s="276"/>
    </row>
    <row r="384" spans="1:7" x14ac:dyDescent="0.25">
      <c r="A384" s="267"/>
      <c r="B384" s="267"/>
      <c r="C384" s="267"/>
      <c r="D384" s="268"/>
      <c r="E384" s="268"/>
      <c r="F384" s="276"/>
      <c r="G384" s="276"/>
    </row>
    <row r="385" spans="1:7" x14ac:dyDescent="0.25">
      <c r="A385" s="267"/>
      <c r="B385" s="269"/>
      <c r="C385" s="300"/>
      <c r="D385" s="300"/>
      <c r="E385" s="268"/>
      <c r="F385" s="256"/>
      <c r="G385" s="256"/>
    </row>
    <row r="386" spans="1:7" x14ac:dyDescent="0.25">
      <c r="A386" s="267"/>
      <c r="B386" s="269"/>
      <c r="C386" s="300"/>
      <c r="D386" s="300"/>
      <c r="E386" s="268"/>
      <c r="F386" s="256"/>
      <c r="G386" s="256"/>
    </row>
    <row r="387" spans="1:7" x14ac:dyDescent="0.25">
      <c r="A387" s="267"/>
      <c r="B387" s="269"/>
      <c r="C387" s="300"/>
      <c r="D387" s="300"/>
      <c r="E387" s="268"/>
      <c r="F387" s="256"/>
      <c r="G387" s="256"/>
    </row>
    <row r="388" spans="1:7" x14ac:dyDescent="0.25">
      <c r="A388" s="267"/>
      <c r="B388" s="269"/>
      <c r="C388" s="300"/>
      <c r="D388" s="300"/>
      <c r="E388" s="268"/>
      <c r="F388" s="256"/>
      <c r="G388" s="256"/>
    </row>
    <row r="389" spans="1:7" x14ac:dyDescent="0.25">
      <c r="A389" s="267"/>
      <c r="B389" s="269"/>
      <c r="C389" s="300"/>
      <c r="D389" s="300"/>
      <c r="E389" s="268"/>
      <c r="F389" s="256"/>
      <c r="G389" s="256"/>
    </row>
    <row r="390" spans="1:7" x14ac:dyDescent="0.25">
      <c r="A390" s="267"/>
      <c r="B390" s="269"/>
      <c r="C390" s="300"/>
      <c r="D390" s="300"/>
      <c r="E390" s="268"/>
      <c r="F390" s="256"/>
      <c r="G390" s="256"/>
    </row>
    <row r="391" spans="1:7" x14ac:dyDescent="0.25">
      <c r="A391" s="267"/>
      <c r="B391" s="269"/>
      <c r="C391" s="300"/>
      <c r="D391" s="300"/>
      <c r="E391" s="268"/>
      <c r="F391" s="256"/>
      <c r="G391" s="256"/>
    </row>
    <row r="392" spans="1:7" x14ac:dyDescent="0.25">
      <c r="A392" s="267"/>
      <c r="B392" s="269"/>
      <c r="C392" s="300"/>
      <c r="D392" s="310"/>
      <c r="E392" s="268"/>
      <c r="F392" s="256"/>
      <c r="G392" s="256"/>
    </row>
    <row r="393" spans="1:7" x14ac:dyDescent="0.25">
      <c r="A393" s="267"/>
      <c r="B393" s="269"/>
      <c r="C393" s="300"/>
      <c r="D393" s="310"/>
      <c r="E393" s="268"/>
      <c r="F393" s="256"/>
      <c r="G393" s="256"/>
    </row>
    <row r="394" spans="1:7" x14ac:dyDescent="0.25">
      <c r="A394" s="267"/>
      <c r="B394" s="269"/>
      <c r="C394" s="300"/>
      <c r="D394" s="310"/>
      <c r="E394" s="269"/>
      <c r="F394" s="256"/>
      <c r="G394" s="256"/>
    </row>
    <row r="395" spans="1:7" x14ac:dyDescent="0.25">
      <c r="A395" s="267"/>
      <c r="B395" s="269"/>
      <c r="C395" s="300"/>
      <c r="D395" s="310"/>
      <c r="E395" s="269"/>
      <c r="F395" s="256"/>
      <c r="G395" s="256"/>
    </row>
    <row r="396" spans="1:7" x14ac:dyDescent="0.25">
      <c r="A396" s="267"/>
      <c r="B396" s="269"/>
      <c r="C396" s="300"/>
      <c r="D396" s="310"/>
      <c r="E396" s="269"/>
      <c r="F396" s="256"/>
      <c r="G396" s="256"/>
    </row>
    <row r="397" spans="1:7" x14ac:dyDescent="0.25">
      <c r="A397" s="267"/>
      <c r="B397" s="269"/>
      <c r="C397" s="300"/>
      <c r="D397" s="310"/>
      <c r="E397" s="269"/>
      <c r="F397" s="256"/>
      <c r="G397" s="256"/>
    </row>
    <row r="398" spans="1:7" x14ac:dyDescent="0.25">
      <c r="A398" s="267"/>
      <c r="B398" s="269"/>
      <c r="C398" s="300"/>
      <c r="D398" s="310"/>
      <c r="E398" s="269"/>
      <c r="F398" s="256"/>
      <c r="G398" s="256"/>
    </row>
    <row r="399" spans="1:7" x14ac:dyDescent="0.25">
      <c r="A399" s="267"/>
      <c r="B399" s="269"/>
      <c r="C399" s="300"/>
      <c r="D399" s="310"/>
      <c r="E399" s="269"/>
      <c r="F399" s="256"/>
      <c r="G399" s="256"/>
    </row>
    <row r="400" spans="1:7" x14ac:dyDescent="0.25">
      <c r="A400" s="267"/>
      <c r="B400" s="269"/>
      <c r="C400" s="300"/>
      <c r="D400" s="310"/>
      <c r="E400" s="267"/>
      <c r="F400" s="256"/>
      <c r="G400" s="256"/>
    </row>
    <row r="401" spans="1:7" x14ac:dyDescent="0.25">
      <c r="A401" s="267"/>
      <c r="B401" s="269"/>
      <c r="C401" s="300"/>
      <c r="D401" s="310"/>
      <c r="E401" s="311"/>
      <c r="F401" s="256"/>
      <c r="G401" s="256"/>
    </row>
    <row r="402" spans="1:7" x14ac:dyDescent="0.25">
      <c r="A402" s="267"/>
      <c r="B402" s="269"/>
      <c r="C402" s="300"/>
      <c r="D402" s="310"/>
      <c r="E402" s="311"/>
      <c r="F402" s="256"/>
      <c r="G402" s="256"/>
    </row>
    <row r="403" spans="1:7" x14ac:dyDescent="0.25">
      <c r="A403" s="267"/>
      <c r="B403" s="269"/>
      <c r="C403" s="300"/>
      <c r="D403" s="310"/>
      <c r="E403" s="311"/>
      <c r="F403" s="256"/>
      <c r="G403" s="256"/>
    </row>
    <row r="404" spans="1:7" x14ac:dyDescent="0.25">
      <c r="A404" s="267"/>
      <c r="B404" s="269"/>
      <c r="C404" s="300"/>
      <c r="D404" s="310"/>
      <c r="E404" s="311"/>
      <c r="F404" s="256"/>
      <c r="G404" s="256"/>
    </row>
    <row r="405" spans="1:7" x14ac:dyDescent="0.25">
      <c r="A405" s="267"/>
      <c r="B405" s="269"/>
      <c r="C405" s="300"/>
      <c r="D405" s="310"/>
      <c r="E405" s="311"/>
      <c r="F405" s="256"/>
      <c r="G405" s="256"/>
    </row>
    <row r="406" spans="1:7" x14ac:dyDescent="0.25">
      <c r="A406" s="267"/>
      <c r="B406" s="269"/>
      <c r="C406" s="300"/>
      <c r="D406" s="310"/>
      <c r="E406" s="311"/>
      <c r="F406" s="256"/>
      <c r="G406" s="256"/>
    </row>
    <row r="407" spans="1:7" x14ac:dyDescent="0.25">
      <c r="A407" s="267"/>
      <c r="B407" s="269"/>
      <c r="C407" s="300"/>
      <c r="D407" s="310"/>
      <c r="E407" s="311"/>
      <c r="F407" s="256"/>
      <c r="G407" s="256"/>
    </row>
    <row r="408" spans="1:7" x14ac:dyDescent="0.25">
      <c r="A408" s="267"/>
      <c r="B408" s="269"/>
      <c r="C408" s="300"/>
      <c r="D408" s="310"/>
      <c r="E408" s="311"/>
      <c r="F408" s="256"/>
      <c r="G408" s="256"/>
    </row>
    <row r="409" spans="1:7" x14ac:dyDescent="0.25">
      <c r="A409" s="267"/>
      <c r="B409" s="312"/>
      <c r="C409" s="313"/>
      <c r="D409" s="314"/>
      <c r="E409" s="311"/>
      <c r="F409" s="315"/>
      <c r="G409" s="315"/>
    </row>
    <row r="410" spans="1:7" x14ac:dyDescent="0.25">
      <c r="A410" s="290"/>
      <c r="B410" s="290"/>
      <c r="C410" s="290"/>
      <c r="D410" s="290"/>
      <c r="E410" s="290"/>
      <c r="F410" s="290"/>
      <c r="G410" s="290"/>
    </row>
    <row r="411" spans="1:7" x14ac:dyDescent="0.25">
      <c r="A411" s="267"/>
      <c r="B411" s="267"/>
      <c r="C411" s="255"/>
      <c r="D411" s="267"/>
      <c r="E411" s="267"/>
      <c r="F411" s="267"/>
      <c r="G411" s="267"/>
    </row>
    <row r="412" spans="1:7" x14ac:dyDescent="0.25">
      <c r="A412" s="267"/>
      <c r="B412" s="267"/>
      <c r="C412" s="267"/>
      <c r="D412" s="267"/>
      <c r="E412" s="267"/>
      <c r="F412" s="267"/>
      <c r="G412" s="267"/>
    </row>
    <row r="413" spans="1:7" x14ac:dyDescent="0.25">
      <c r="A413" s="267"/>
      <c r="B413" s="269"/>
      <c r="C413" s="267"/>
      <c r="D413" s="267"/>
      <c r="E413" s="267"/>
      <c r="F413" s="267"/>
      <c r="G413" s="267"/>
    </row>
    <row r="414" spans="1:7" x14ac:dyDescent="0.25">
      <c r="A414" s="267"/>
      <c r="B414" s="267"/>
      <c r="C414" s="300"/>
      <c r="D414" s="310"/>
      <c r="E414" s="267"/>
      <c r="F414" s="256"/>
      <c r="G414" s="256"/>
    </row>
    <row r="415" spans="1:7" x14ac:dyDescent="0.25">
      <c r="A415" s="267"/>
      <c r="B415" s="267"/>
      <c r="C415" s="300"/>
      <c r="D415" s="310"/>
      <c r="E415" s="267"/>
      <c r="F415" s="256"/>
      <c r="G415" s="256"/>
    </row>
    <row r="416" spans="1:7" x14ac:dyDescent="0.25">
      <c r="A416" s="267"/>
      <c r="B416" s="267"/>
      <c r="C416" s="300"/>
      <c r="D416" s="310"/>
      <c r="E416" s="267"/>
      <c r="F416" s="256"/>
      <c r="G416" s="256"/>
    </row>
    <row r="417" spans="1:7" x14ac:dyDescent="0.25">
      <c r="A417" s="267"/>
      <c r="B417" s="267"/>
      <c r="C417" s="300"/>
      <c r="D417" s="310"/>
      <c r="E417" s="267"/>
      <c r="F417" s="256"/>
      <c r="G417" s="256"/>
    </row>
    <row r="418" spans="1:7" x14ac:dyDescent="0.25">
      <c r="A418" s="267"/>
      <c r="B418" s="267"/>
      <c r="C418" s="300"/>
      <c r="D418" s="310"/>
      <c r="E418" s="267"/>
      <c r="F418" s="256"/>
      <c r="G418" s="256"/>
    </row>
    <row r="419" spans="1:7" x14ac:dyDescent="0.25">
      <c r="A419" s="267"/>
      <c r="B419" s="267"/>
      <c r="C419" s="300"/>
      <c r="D419" s="310"/>
      <c r="E419" s="267"/>
      <c r="F419" s="256"/>
      <c r="G419" s="256"/>
    </row>
    <row r="420" spans="1:7" x14ac:dyDescent="0.25">
      <c r="A420" s="267"/>
      <c r="B420" s="267"/>
      <c r="C420" s="300"/>
      <c r="D420" s="310"/>
      <c r="E420" s="267"/>
      <c r="F420" s="256"/>
      <c r="G420" s="256"/>
    </row>
    <row r="421" spans="1:7" x14ac:dyDescent="0.25">
      <c r="A421" s="267"/>
      <c r="B421" s="267"/>
      <c r="C421" s="300"/>
      <c r="D421" s="310"/>
      <c r="E421" s="267"/>
      <c r="F421" s="256"/>
      <c r="G421" s="256"/>
    </row>
    <row r="422" spans="1:7" x14ac:dyDescent="0.25">
      <c r="A422" s="267"/>
      <c r="B422" s="312"/>
      <c r="C422" s="300"/>
      <c r="D422" s="310"/>
      <c r="E422" s="267"/>
      <c r="F422" s="255"/>
      <c r="G422" s="255"/>
    </row>
    <row r="423" spans="1:7" x14ac:dyDescent="0.25">
      <c r="A423" s="267"/>
      <c r="B423" s="296"/>
      <c r="C423" s="300"/>
      <c r="D423" s="310"/>
      <c r="E423" s="267"/>
      <c r="F423" s="256"/>
      <c r="G423" s="256"/>
    </row>
    <row r="424" spans="1:7" x14ac:dyDescent="0.25">
      <c r="A424" s="267"/>
      <c r="B424" s="296"/>
      <c r="C424" s="300"/>
      <c r="D424" s="310"/>
      <c r="E424" s="267"/>
      <c r="F424" s="256"/>
      <c r="G424" s="256"/>
    </row>
    <row r="425" spans="1:7" x14ac:dyDescent="0.25">
      <c r="A425" s="267"/>
      <c r="B425" s="296"/>
      <c r="C425" s="300"/>
      <c r="D425" s="310"/>
      <c r="E425" s="267"/>
      <c r="F425" s="256"/>
      <c r="G425" s="256"/>
    </row>
    <row r="426" spans="1:7" x14ac:dyDescent="0.25">
      <c r="A426" s="267"/>
      <c r="B426" s="296"/>
      <c r="C426" s="300"/>
      <c r="D426" s="310"/>
      <c r="E426" s="267"/>
      <c r="F426" s="256"/>
      <c r="G426" s="256"/>
    </row>
    <row r="427" spans="1:7" x14ac:dyDescent="0.25">
      <c r="A427" s="267"/>
      <c r="B427" s="296"/>
      <c r="C427" s="300"/>
      <c r="D427" s="310"/>
      <c r="E427" s="267"/>
      <c r="F427" s="256"/>
      <c r="G427" s="256"/>
    </row>
    <row r="428" spans="1:7" x14ac:dyDescent="0.25">
      <c r="A428" s="267"/>
      <c r="B428" s="296"/>
      <c r="C428" s="300"/>
      <c r="D428" s="310"/>
      <c r="E428" s="267"/>
      <c r="F428" s="256"/>
      <c r="G428" s="256"/>
    </row>
    <row r="429" spans="1:7" x14ac:dyDescent="0.25">
      <c r="A429" s="267"/>
      <c r="B429" s="296"/>
      <c r="C429" s="267"/>
      <c r="D429" s="267"/>
      <c r="E429" s="267"/>
      <c r="F429" s="316"/>
      <c r="G429" s="316"/>
    </row>
    <row r="430" spans="1:7" x14ac:dyDescent="0.25">
      <c r="A430" s="267"/>
      <c r="B430" s="296"/>
      <c r="C430" s="267"/>
      <c r="D430" s="267"/>
      <c r="E430" s="267"/>
      <c r="F430" s="316"/>
      <c r="G430" s="316"/>
    </row>
    <row r="431" spans="1:7" x14ac:dyDescent="0.25">
      <c r="A431" s="267"/>
      <c r="B431" s="296"/>
      <c r="C431" s="267"/>
      <c r="D431" s="267"/>
      <c r="E431" s="267"/>
      <c r="F431" s="311"/>
      <c r="G431" s="311"/>
    </row>
    <row r="432" spans="1:7" x14ac:dyDescent="0.25">
      <c r="A432" s="290"/>
      <c r="B432" s="290"/>
      <c r="C432" s="290"/>
      <c r="D432" s="290"/>
      <c r="E432" s="290"/>
      <c r="F432" s="290"/>
      <c r="G432" s="290"/>
    </row>
    <row r="433" spans="1:7" x14ac:dyDescent="0.25">
      <c r="A433" s="267"/>
      <c r="B433" s="267"/>
      <c r="C433" s="255"/>
      <c r="D433" s="267"/>
      <c r="E433" s="267"/>
      <c r="F433" s="267"/>
      <c r="G433" s="267"/>
    </row>
    <row r="434" spans="1:7" x14ac:dyDescent="0.25">
      <c r="A434" s="267"/>
      <c r="B434" s="267"/>
      <c r="C434" s="267"/>
      <c r="D434" s="267"/>
      <c r="E434" s="267"/>
      <c r="F434" s="267"/>
      <c r="G434" s="267"/>
    </row>
    <row r="435" spans="1:7" x14ac:dyDescent="0.25">
      <c r="A435" s="267"/>
      <c r="B435" s="269"/>
      <c r="C435" s="267"/>
      <c r="D435" s="267"/>
      <c r="E435" s="267"/>
      <c r="F435" s="267"/>
      <c r="G435" s="267"/>
    </row>
    <row r="436" spans="1:7" x14ac:dyDescent="0.25">
      <c r="A436" s="267"/>
      <c r="B436" s="267"/>
      <c r="C436" s="300"/>
      <c r="D436" s="310"/>
      <c r="E436" s="267"/>
      <c r="F436" s="256"/>
      <c r="G436" s="256"/>
    </row>
    <row r="437" spans="1:7" x14ac:dyDescent="0.25">
      <c r="A437" s="267"/>
      <c r="B437" s="267"/>
      <c r="C437" s="300"/>
      <c r="D437" s="310"/>
      <c r="E437" s="267"/>
      <c r="F437" s="256"/>
      <c r="G437" s="256"/>
    </row>
    <row r="438" spans="1:7" x14ac:dyDescent="0.25">
      <c r="A438" s="267"/>
      <c r="B438" s="267"/>
      <c r="C438" s="300"/>
      <c r="D438" s="310"/>
      <c r="E438" s="267"/>
      <c r="F438" s="256"/>
      <c r="G438" s="256"/>
    </row>
    <row r="439" spans="1:7" x14ac:dyDescent="0.25">
      <c r="A439" s="267"/>
      <c r="B439" s="267"/>
      <c r="C439" s="300"/>
      <c r="D439" s="310"/>
      <c r="E439" s="267"/>
      <c r="F439" s="256"/>
      <c r="G439" s="256"/>
    </row>
    <row r="440" spans="1:7" x14ac:dyDescent="0.25">
      <c r="A440" s="267"/>
      <c r="B440" s="267"/>
      <c r="C440" s="300"/>
      <c r="D440" s="310"/>
      <c r="E440" s="267"/>
      <c r="F440" s="256"/>
      <c r="G440" s="256"/>
    </row>
    <row r="441" spans="1:7" x14ac:dyDescent="0.25">
      <c r="A441" s="267"/>
      <c r="B441" s="267"/>
      <c r="C441" s="300"/>
      <c r="D441" s="310"/>
      <c r="E441" s="267"/>
      <c r="F441" s="256"/>
      <c r="G441" s="256"/>
    </row>
    <row r="442" spans="1:7" x14ac:dyDescent="0.25">
      <c r="A442" s="267"/>
      <c r="B442" s="267"/>
      <c r="C442" s="300"/>
      <c r="D442" s="310"/>
      <c r="E442" s="267"/>
      <c r="F442" s="256"/>
      <c r="G442" s="256"/>
    </row>
    <row r="443" spans="1:7" x14ac:dyDescent="0.25">
      <c r="A443" s="267"/>
      <c r="B443" s="267"/>
      <c r="C443" s="300"/>
      <c r="D443" s="310"/>
      <c r="E443" s="267"/>
      <c r="F443" s="256"/>
      <c r="G443" s="256"/>
    </row>
    <row r="444" spans="1:7" x14ac:dyDescent="0.25">
      <c r="A444" s="267"/>
      <c r="B444" s="312"/>
      <c r="C444" s="300"/>
      <c r="D444" s="310"/>
      <c r="E444" s="267"/>
      <c r="F444" s="255"/>
      <c r="G444" s="255"/>
    </row>
    <row r="445" spans="1:7" x14ac:dyDescent="0.25">
      <c r="A445" s="267"/>
      <c r="B445" s="296"/>
      <c r="C445" s="300"/>
      <c r="D445" s="310"/>
      <c r="E445" s="267"/>
      <c r="F445" s="256"/>
      <c r="G445" s="256"/>
    </row>
    <row r="446" spans="1:7" x14ac:dyDescent="0.25">
      <c r="A446" s="267"/>
      <c r="B446" s="296"/>
      <c r="C446" s="300"/>
      <c r="D446" s="310"/>
      <c r="E446" s="267"/>
      <c r="F446" s="256"/>
      <c r="G446" s="256"/>
    </row>
    <row r="447" spans="1:7" x14ac:dyDescent="0.25">
      <c r="A447" s="267"/>
      <c r="B447" s="296"/>
      <c r="C447" s="300"/>
      <c r="D447" s="310"/>
      <c r="E447" s="267"/>
      <c r="F447" s="256"/>
      <c r="G447" s="256"/>
    </row>
    <row r="448" spans="1:7" x14ac:dyDescent="0.25">
      <c r="A448" s="267"/>
      <c r="B448" s="296"/>
      <c r="C448" s="300"/>
      <c r="D448" s="310"/>
      <c r="E448" s="267"/>
      <c r="F448" s="256"/>
      <c r="G448" s="256"/>
    </row>
    <row r="449" spans="1:7" x14ac:dyDescent="0.25">
      <c r="A449" s="267"/>
      <c r="B449" s="296"/>
      <c r="C449" s="300"/>
      <c r="D449" s="310"/>
      <c r="E449" s="267"/>
      <c r="F449" s="256"/>
      <c r="G449" s="256"/>
    </row>
    <row r="450" spans="1:7" x14ac:dyDescent="0.25">
      <c r="A450" s="267"/>
      <c r="B450" s="296"/>
      <c r="C450" s="300"/>
      <c r="D450" s="310"/>
      <c r="E450" s="267"/>
      <c r="F450" s="256"/>
      <c r="G450" s="256"/>
    </row>
    <row r="451" spans="1:7" x14ac:dyDescent="0.25">
      <c r="A451" s="267"/>
      <c r="B451" s="296"/>
      <c r="C451" s="267"/>
      <c r="D451" s="267"/>
      <c r="E451" s="267"/>
      <c r="F451" s="256"/>
      <c r="G451" s="256"/>
    </row>
    <row r="452" spans="1:7" x14ac:dyDescent="0.25">
      <c r="A452" s="267"/>
      <c r="B452" s="296"/>
      <c r="C452" s="267"/>
      <c r="D452" s="267"/>
      <c r="E452" s="267"/>
      <c r="F452" s="256"/>
      <c r="G452" s="256"/>
    </row>
    <row r="453" spans="1:7" x14ac:dyDescent="0.25">
      <c r="A453" s="267"/>
      <c r="B453" s="296"/>
      <c r="C453" s="267"/>
      <c r="D453" s="267"/>
      <c r="E453" s="267"/>
      <c r="F453" s="256"/>
      <c r="G453" s="255"/>
    </row>
    <row r="454" spans="1:7" x14ac:dyDescent="0.25">
      <c r="A454" s="290"/>
      <c r="B454" s="290"/>
      <c r="C454" s="290"/>
      <c r="D454" s="290"/>
      <c r="E454" s="290"/>
      <c r="F454" s="290"/>
      <c r="G454" s="290"/>
    </row>
    <row r="455" spans="1:7" x14ac:dyDescent="0.25">
      <c r="A455" s="267"/>
      <c r="B455" s="269"/>
      <c r="C455" s="255"/>
      <c r="D455" s="255"/>
      <c r="E455" s="267"/>
      <c r="F455" s="267"/>
      <c r="G455" s="267"/>
    </row>
    <row r="456" spans="1:7" x14ac:dyDescent="0.25">
      <c r="A456" s="267"/>
      <c r="B456" s="269"/>
      <c r="C456" s="255"/>
      <c r="D456" s="255"/>
      <c r="E456" s="267"/>
      <c r="F456" s="267"/>
      <c r="G456" s="267"/>
    </row>
    <row r="457" spans="1:7" x14ac:dyDescent="0.25">
      <c r="A457" s="267"/>
      <c r="B457" s="269"/>
      <c r="C457" s="255"/>
      <c r="D457" s="255"/>
      <c r="E457" s="267"/>
      <c r="F457" s="267"/>
      <c r="G457" s="267"/>
    </row>
    <row r="458" spans="1:7" x14ac:dyDescent="0.25">
      <c r="A458" s="267"/>
      <c r="B458" s="269"/>
      <c r="C458" s="255"/>
      <c r="D458" s="255"/>
      <c r="E458" s="267"/>
      <c r="F458" s="267"/>
      <c r="G458" s="267"/>
    </row>
    <row r="459" spans="1:7" x14ac:dyDescent="0.25">
      <c r="A459" s="267"/>
      <c r="B459" s="269"/>
      <c r="C459" s="255"/>
      <c r="D459" s="255"/>
      <c r="E459" s="267"/>
      <c r="F459" s="267"/>
      <c r="G459" s="267"/>
    </row>
    <row r="460" spans="1:7" x14ac:dyDescent="0.25">
      <c r="A460" s="267"/>
      <c r="B460" s="269"/>
      <c r="C460" s="255"/>
      <c r="D460" s="255"/>
      <c r="E460" s="267"/>
      <c r="F460" s="267"/>
      <c r="G460" s="267"/>
    </row>
    <row r="461" spans="1:7" x14ac:dyDescent="0.25">
      <c r="A461" s="267"/>
      <c r="B461" s="269"/>
      <c r="C461" s="255"/>
      <c r="D461" s="255"/>
      <c r="E461" s="267"/>
      <c r="F461" s="267"/>
      <c r="G461" s="267"/>
    </row>
    <row r="462" spans="1:7" x14ac:dyDescent="0.25">
      <c r="A462" s="267"/>
      <c r="B462" s="269"/>
      <c r="C462" s="255"/>
      <c r="D462" s="255"/>
      <c r="E462" s="267"/>
      <c r="F462" s="267"/>
      <c r="G462" s="267"/>
    </row>
    <row r="463" spans="1:7" x14ac:dyDescent="0.25">
      <c r="A463" s="267"/>
      <c r="B463" s="269"/>
      <c r="C463" s="255"/>
      <c r="D463" s="255"/>
      <c r="E463" s="267"/>
      <c r="F463" s="267"/>
      <c r="G463" s="267"/>
    </row>
    <row r="464" spans="1:7" x14ac:dyDescent="0.25">
      <c r="A464" s="267"/>
      <c r="B464" s="269"/>
      <c r="C464" s="255"/>
      <c r="D464" s="255"/>
      <c r="E464" s="267"/>
      <c r="F464" s="267"/>
      <c r="G464" s="267"/>
    </row>
    <row r="465" spans="1:7" x14ac:dyDescent="0.25">
      <c r="A465" s="267"/>
      <c r="B465" s="296"/>
      <c r="C465" s="255"/>
      <c r="D465" s="267"/>
      <c r="E465" s="267"/>
      <c r="F465" s="267"/>
      <c r="G465" s="267"/>
    </row>
    <row r="466" spans="1:7" x14ac:dyDescent="0.25">
      <c r="A466" s="267"/>
      <c r="B466" s="296"/>
      <c r="C466" s="255"/>
      <c r="D466" s="267"/>
      <c r="E466" s="267"/>
      <c r="F466" s="267"/>
      <c r="G466" s="267"/>
    </row>
    <row r="467" spans="1:7" x14ac:dyDescent="0.25">
      <c r="A467" s="267"/>
      <c r="B467" s="296"/>
      <c r="C467" s="255"/>
      <c r="D467" s="267"/>
      <c r="E467" s="267"/>
      <c r="F467" s="267"/>
      <c r="G467" s="267"/>
    </row>
    <row r="468" spans="1:7" x14ac:dyDescent="0.25">
      <c r="A468" s="267"/>
      <c r="B468" s="296"/>
      <c r="C468" s="255"/>
      <c r="D468" s="267"/>
      <c r="E468" s="267"/>
      <c r="F468" s="267"/>
      <c r="G468" s="267"/>
    </row>
    <row r="469" spans="1:7" x14ac:dyDescent="0.25">
      <c r="A469" s="267"/>
      <c r="B469" s="296"/>
      <c r="C469" s="255"/>
      <c r="D469" s="267"/>
      <c r="E469" s="267"/>
      <c r="F469" s="267"/>
      <c r="G469" s="267"/>
    </row>
    <row r="470" spans="1:7" x14ac:dyDescent="0.25">
      <c r="A470" s="267"/>
      <c r="B470" s="296"/>
      <c r="C470" s="255"/>
      <c r="D470" s="267"/>
      <c r="E470" s="267"/>
      <c r="F470" s="267"/>
      <c r="G470" s="267"/>
    </row>
    <row r="471" spans="1:7" x14ac:dyDescent="0.25">
      <c r="A471" s="267"/>
      <c r="B471" s="296"/>
      <c r="C471" s="255"/>
      <c r="D471" s="267"/>
      <c r="E471" s="267"/>
      <c r="F471" s="267"/>
      <c r="G471" s="267"/>
    </row>
    <row r="472" spans="1:7" x14ac:dyDescent="0.25">
      <c r="A472" s="267"/>
      <c r="B472" s="296"/>
      <c r="C472" s="255"/>
      <c r="D472" s="267"/>
      <c r="E472" s="267"/>
      <c r="F472" s="267"/>
      <c r="G472" s="267"/>
    </row>
    <row r="473" spans="1:7" x14ac:dyDescent="0.25">
      <c r="A473" s="267"/>
      <c r="B473" s="296"/>
      <c r="C473" s="255"/>
      <c r="D473" s="267"/>
      <c r="E473" s="267"/>
      <c r="F473" s="267"/>
      <c r="G473" s="267"/>
    </row>
    <row r="474" spans="1:7" x14ac:dyDescent="0.25">
      <c r="A474" s="267"/>
      <c r="B474" s="296"/>
      <c r="C474" s="255"/>
      <c r="D474" s="267"/>
      <c r="E474" s="267"/>
      <c r="F474" s="267"/>
      <c r="G474" s="267"/>
    </row>
    <row r="475" spans="1:7" x14ac:dyDescent="0.25">
      <c r="A475" s="267"/>
      <c r="B475" s="296"/>
      <c r="C475" s="255"/>
      <c r="D475" s="267"/>
      <c r="E475" s="267"/>
      <c r="F475" s="267"/>
      <c r="G475" s="267"/>
    </row>
    <row r="476" spans="1:7" x14ac:dyDescent="0.25">
      <c r="A476" s="267"/>
      <c r="B476" s="296"/>
      <c r="C476" s="255"/>
      <c r="D476" s="267"/>
      <c r="E476" s="267"/>
      <c r="F476" s="267"/>
      <c r="G476" s="266"/>
    </row>
    <row r="477" spans="1:7" x14ac:dyDescent="0.25">
      <c r="A477" s="267"/>
      <c r="B477" s="296"/>
      <c r="C477" s="255"/>
      <c r="D477" s="267"/>
      <c r="E477" s="267"/>
      <c r="F477" s="267"/>
      <c r="G477" s="266"/>
    </row>
    <row r="478" spans="1:7" x14ac:dyDescent="0.25">
      <c r="A478" s="267"/>
      <c r="B478" s="296"/>
      <c r="C478" s="255"/>
      <c r="D478" s="267"/>
      <c r="E478" s="267"/>
      <c r="F478" s="267"/>
      <c r="G478" s="266"/>
    </row>
    <row r="479" spans="1:7" x14ac:dyDescent="0.25">
      <c r="A479" s="267"/>
      <c r="B479" s="296"/>
      <c r="C479" s="255"/>
      <c r="D479" s="318"/>
      <c r="E479" s="318"/>
      <c r="F479" s="318"/>
      <c r="G479" s="318"/>
    </row>
    <row r="480" spans="1:7" x14ac:dyDescent="0.25">
      <c r="A480" s="267"/>
      <c r="B480" s="296"/>
      <c r="C480" s="255"/>
      <c r="D480" s="318"/>
      <c r="E480" s="318"/>
      <c r="F480" s="318"/>
      <c r="G480" s="318"/>
    </row>
    <row r="481" spans="1:7" x14ac:dyDescent="0.25">
      <c r="A481" s="267"/>
      <c r="B481" s="296"/>
      <c r="C481" s="255"/>
      <c r="D481" s="318"/>
      <c r="E481" s="318"/>
      <c r="F481" s="318"/>
      <c r="G481" s="318"/>
    </row>
    <row r="482" spans="1:7" x14ac:dyDescent="0.25">
      <c r="A482" s="290"/>
      <c r="B482" s="290"/>
      <c r="C482" s="290"/>
      <c r="D482" s="290"/>
      <c r="E482" s="290"/>
      <c r="F482" s="290"/>
      <c r="G482" s="290"/>
    </row>
    <row r="483" spans="1:7" x14ac:dyDescent="0.25">
      <c r="A483" s="267"/>
      <c r="B483" s="269"/>
      <c r="C483" s="267"/>
      <c r="D483" s="267"/>
      <c r="E483" s="270"/>
      <c r="F483" s="256"/>
      <c r="G483" s="256"/>
    </row>
    <row r="484" spans="1:7" x14ac:dyDescent="0.25">
      <c r="A484" s="267"/>
      <c r="B484" s="269"/>
      <c r="C484" s="267"/>
      <c r="D484" s="267"/>
      <c r="E484" s="270"/>
      <c r="F484" s="256"/>
      <c r="G484" s="256"/>
    </row>
    <row r="485" spans="1:7" x14ac:dyDescent="0.25">
      <c r="A485" s="267"/>
      <c r="B485" s="269"/>
      <c r="C485" s="267"/>
      <c r="D485" s="267"/>
      <c r="E485" s="270"/>
      <c r="F485" s="256"/>
      <c r="G485" s="256"/>
    </row>
    <row r="486" spans="1:7" x14ac:dyDescent="0.25">
      <c r="A486" s="267"/>
      <c r="B486" s="269"/>
      <c r="C486" s="267"/>
      <c r="D486" s="267"/>
      <c r="E486" s="270"/>
      <c r="F486" s="256"/>
      <c r="G486" s="256"/>
    </row>
    <row r="487" spans="1:7" x14ac:dyDescent="0.25">
      <c r="A487" s="267"/>
      <c r="B487" s="269"/>
      <c r="C487" s="267"/>
      <c r="D487" s="267"/>
      <c r="E487" s="270"/>
      <c r="F487" s="256"/>
      <c r="G487" s="256"/>
    </row>
    <row r="488" spans="1:7" x14ac:dyDescent="0.25">
      <c r="A488" s="267"/>
      <c r="B488" s="269"/>
      <c r="C488" s="267"/>
      <c r="D488" s="267"/>
      <c r="E488" s="270"/>
      <c r="F488" s="256"/>
      <c r="G488" s="256"/>
    </row>
    <row r="489" spans="1:7" x14ac:dyDescent="0.25">
      <c r="A489" s="267"/>
      <c r="B489" s="269"/>
      <c r="C489" s="267"/>
      <c r="D489" s="267"/>
      <c r="E489" s="270"/>
      <c r="F489" s="256"/>
      <c r="G489" s="256"/>
    </row>
    <row r="490" spans="1:7" x14ac:dyDescent="0.25">
      <c r="A490" s="267"/>
      <c r="B490" s="269"/>
      <c r="C490" s="267"/>
      <c r="D490" s="267"/>
      <c r="E490" s="270"/>
      <c r="F490" s="256"/>
      <c r="G490" s="256"/>
    </row>
    <row r="491" spans="1:7" x14ac:dyDescent="0.25">
      <c r="A491" s="267"/>
      <c r="B491" s="269"/>
      <c r="C491" s="267"/>
      <c r="D491" s="267"/>
      <c r="E491" s="270"/>
      <c r="F491" s="256"/>
      <c r="G491" s="256"/>
    </row>
    <row r="492" spans="1:7" x14ac:dyDescent="0.25">
      <c r="A492" s="267"/>
      <c r="B492" s="269"/>
      <c r="C492" s="267"/>
      <c r="D492" s="267"/>
      <c r="E492" s="270"/>
      <c r="F492" s="256"/>
      <c r="G492" s="256"/>
    </row>
    <row r="493" spans="1:7" x14ac:dyDescent="0.25">
      <c r="A493" s="267"/>
      <c r="B493" s="269"/>
      <c r="C493" s="267"/>
      <c r="D493" s="267"/>
      <c r="E493" s="270"/>
      <c r="F493" s="256"/>
      <c r="G493" s="256"/>
    </row>
    <row r="494" spans="1:7" x14ac:dyDescent="0.25">
      <c r="A494" s="267"/>
      <c r="B494" s="269"/>
      <c r="C494" s="267"/>
      <c r="D494" s="267"/>
      <c r="E494" s="270"/>
      <c r="F494" s="256"/>
      <c r="G494" s="256"/>
    </row>
    <row r="495" spans="1:7" x14ac:dyDescent="0.25">
      <c r="A495" s="267"/>
      <c r="B495" s="269"/>
      <c r="C495" s="267"/>
      <c r="D495" s="267"/>
      <c r="E495" s="270"/>
      <c r="F495" s="256"/>
      <c r="G495" s="256"/>
    </row>
    <row r="496" spans="1:7" x14ac:dyDescent="0.25">
      <c r="A496" s="267"/>
      <c r="B496" s="269"/>
      <c r="C496" s="267"/>
      <c r="D496" s="267"/>
      <c r="E496" s="270"/>
      <c r="F496" s="256"/>
      <c r="G496" s="256"/>
    </row>
    <row r="497" spans="1:7" x14ac:dyDescent="0.25">
      <c r="A497" s="267"/>
      <c r="B497" s="269"/>
      <c r="C497" s="267"/>
      <c r="D497" s="267"/>
      <c r="E497" s="270"/>
      <c r="F497" s="256"/>
      <c r="G497" s="256"/>
    </row>
    <row r="498" spans="1:7" x14ac:dyDescent="0.25">
      <c r="A498" s="267"/>
      <c r="B498" s="269"/>
      <c r="C498" s="267"/>
      <c r="D498" s="267"/>
      <c r="E498" s="270"/>
      <c r="F498" s="256"/>
      <c r="G498" s="256"/>
    </row>
    <row r="499" spans="1:7" x14ac:dyDescent="0.25">
      <c r="A499" s="267"/>
      <c r="B499" s="269"/>
      <c r="C499" s="267"/>
      <c r="D499" s="267"/>
      <c r="E499" s="270"/>
      <c r="F499" s="256"/>
      <c r="G499" s="256"/>
    </row>
    <row r="500" spans="1:7" x14ac:dyDescent="0.25">
      <c r="A500" s="267"/>
      <c r="B500" s="269"/>
      <c r="C500" s="267"/>
      <c r="D500" s="267"/>
      <c r="E500" s="270"/>
      <c r="F500" s="256"/>
      <c r="G500" s="256"/>
    </row>
    <row r="501" spans="1:7" x14ac:dyDescent="0.25">
      <c r="A501" s="267"/>
      <c r="B501" s="269"/>
      <c r="C501" s="267"/>
      <c r="D501" s="267"/>
      <c r="E501" s="270"/>
      <c r="F501" s="270"/>
      <c r="G501" s="270"/>
    </row>
    <row r="502" spans="1:7" x14ac:dyDescent="0.25">
      <c r="A502" s="267"/>
      <c r="B502" s="269"/>
      <c r="C502" s="267"/>
      <c r="D502" s="267"/>
      <c r="E502" s="270"/>
      <c r="F502" s="270"/>
      <c r="G502" s="270"/>
    </row>
    <row r="503" spans="1:7" x14ac:dyDescent="0.25">
      <c r="A503" s="267"/>
      <c r="B503" s="269"/>
      <c r="C503" s="267"/>
      <c r="D503" s="267"/>
      <c r="E503" s="270"/>
      <c r="F503" s="270"/>
      <c r="G503" s="270"/>
    </row>
    <row r="504" spans="1:7" x14ac:dyDescent="0.25">
      <c r="A504" s="267"/>
      <c r="B504" s="269"/>
      <c r="C504" s="267"/>
      <c r="D504" s="267"/>
      <c r="E504" s="270"/>
      <c r="F504" s="270"/>
      <c r="G504" s="270"/>
    </row>
    <row r="505" spans="1:7" x14ac:dyDescent="0.25">
      <c r="A505" s="290"/>
      <c r="B505" s="290"/>
      <c r="C505" s="290"/>
      <c r="D505" s="290"/>
      <c r="E505" s="290"/>
      <c r="F505" s="290"/>
      <c r="G505" s="290"/>
    </row>
    <row r="506" spans="1:7" x14ac:dyDescent="0.25">
      <c r="A506" s="267"/>
      <c r="B506" s="269"/>
      <c r="C506" s="267"/>
      <c r="D506" s="267"/>
      <c r="E506" s="270"/>
      <c r="F506" s="256"/>
      <c r="G506" s="256"/>
    </row>
    <row r="507" spans="1:7" x14ac:dyDescent="0.25">
      <c r="A507" s="267"/>
      <c r="B507" s="269"/>
      <c r="C507" s="267"/>
      <c r="D507" s="267"/>
      <c r="E507" s="270"/>
      <c r="F507" s="256"/>
      <c r="G507" s="256"/>
    </row>
    <row r="508" spans="1:7" x14ac:dyDescent="0.25">
      <c r="A508" s="267"/>
      <c r="B508" s="269"/>
      <c r="C508" s="267"/>
      <c r="D508" s="267"/>
      <c r="E508" s="270"/>
      <c r="F508" s="256"/>
      <c r="G508" s="256"/>
    </row>
    <row r="509" spans="1:7" x14ac:dyDescent="0.25">
      <c r="A509" s="267"/>
      <c r="B509" s="269"/>
      <c r="C509" s="267"/>
      <c r="D509" s="267"/>
      <c r="E509" s="270"/>
      <c r="F509" s="256"/>
      <c r="G509" s="256"/>
    </row>
    <row r="510" spans="1:7" x14ac:dyDescent="0.25">
      <c r="A510" s="267"/>
      <c r="B510" s="269"/>
      <c r="C510" s="267"/>
      <c r="D510" s="267"/>
      <c r="E510" s="270"/>
      <c r="F510" s="256"/>
      <c r="G510" s="256"/>
    </row>
    <row r="511" spans="1:7" x14ac:dyDescent="0.25">
      <c r="A511" s="267"/>
      <c r="B511" s="269"/>
      <c r="C511" s="267"/>
      <c r="D511" s="267"/>
      <c r="E511" s="270"/>
      <c r="F511" s="256"/>
      <c r="G511" s="256"/>
    </row>
    <row r="512" spans="1:7" x14ac:dyDescent="0.25">
      <c r="A512" s="267"/>
      <c r="B512" s="269"/>
      <c r="C512" s="267"/>
      <c r="D512" s="267"/>
      <c r="E512" s="270"/>
      <c r="F512" s="256"/>
      <c r="G512" s="256"/>
    </row>
    <row r="513" spans="1:7" x14ac:dyDescent="0.25">
      <c r="A513" s="267"/>
      <c r="B513" s="269"/>
      <c r="C513" s="267"/>
      <c r="D513" s="267"/>
      <c r="E513" s="270"/>
      <c r="F513" s="256"/>
      <c r="G513" s="256"/>
    </row>
    <row r="514" spans="1:7" x14ac:dyDescent="0.25">
      <c r="A514" s="267"/>
      <c r="B514" s="269"/>
      <c r="C514" s="267"/>
      <c r="D514" s="267"/>
      <c r="E514" s="270"/>
      <c r="F514" s="256"/>
      <c r="G514" s="256"/>
    </row>
    <row r="515" spans="1:7" x14ac:dyDescent="0.25">
      <c r="A515" s="267"/>
      <c r="B515" s="269"/>
      <c r="C515" s="267"/>
      <c r="D515" s="267"/>
      <c r="E515" s="270"/>
      <c r="F515" s="270"/>
      <c r="G515" s="270"/>
    </row>
  </sheetData>
  <sheetProtection algorithmName="SHA-512" hashValue="Bu03iq/KhzMrtJp3FDWYssA/lKrsTXDnJRE8dbAz6qsSf21Bx8RyZ/DHjPCjQKq0ODpYLIm7iCFFJaV31Uz3UQ==" saltValue="kC8CqGRuKf9HnyI8RjCnXQ=="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7"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RowHeight="15" x14ac:dyDescent="0.25"/>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5" x14ac:dyDescent="0.25"/>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tabSelected="1" zoomScale="80" zoomScaleNormal="80" workbookViewId="0">
      <selection activeCell="F9" sqref="F9"/>
    </sheetView>
  </sheetViews>
  <sheetFormatPr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51" t="s">
        <v>2730</v>
      </c>
      <c r="E6" s="751"/>
      <c r="F6" s="751"/>
      <c r="G6" s="751"/>
      <c r="H6" s="751"/>
      <c r="I6" s="7"/>
      <c r="J6" s="8"/>
    </row>
    <row r="7" spans="2:10" ht="26.25" x14ac:dyDescent="0.25">
      <c r="B7" s="6"/>
      <c r="C7" s="7"/>
      <c r="D7" s="7"/>
      <c r="E7" s="7"/>
      <c r="F7" s="393" t="s">
        <v>12</v>
      </c>
      <c r="G7" s="7"/>
      <c r="H7" s="7"/>
      <c r="I7" s="7"/>
      <c r="J7" s="8"/>
    </row>
    <row r="8" spans="2:10" ht="26.25" x14ac:dyDescent="0.25">
      <c r="B8" s="6"/>
      <c r="C8" s="7"/>
      <c r="D8" s="7"/>
      <c r="E8" s="7"/>
      <c r="F8" s="393" t="s">
        <v>2760</v>
      </c>
      <c r="G8" s="7"/>
      <c r="H8" s="7"/>
      <c r="I8" s="7"/>
      <c r="J8" s="8"/>
    </row>
    <row r="9" spans="2:10" ht="21" x14ac:dyDescent="0.25">
      <c r="B9" s="6"/>
      <c r="C9" s="7"/>
      <c r="D9" s="7"/>
      <c r="E9" s="7"/>
      <c r="F9" s="394" t="s">
        <v>3180</v>
      </c>
      <c r="G9" s="7"/>
      <c r="H9" s="7"/>
      <c r="I9" s="7"/>
      <c r="J9" s="8"/>
    </row>
    <row r="10" spans="2:10" ht="21" x14ac:dyDescent="0.25">
      <c r="B10" s="6"/>
      <c r="C10" s="7"/>
      <c r="D10" s="7"/>
      <c r="E10" s="7"/>
      <c r="F10" s="394" t="s">
        <v>3181</v>
      </c>
      <c r="G10" s="7"/>
      <c r="H10" s="7"/>
      <c r="I10" s="7"/>
      <c r="J10" s="8"/>
    </row>
    <row r="11" spans="2:10" ht="21" x14ac:dyDescent="0.25">
      <c r="B11" s="6"/>
      <c r="C11" s="7"/>
      <c r="D11" s="7"/>
      <c r="E11" s="7"/>
      <c r="F11" s="13"/>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4" t="s">
        <v>14</v>
      </c>
      <c r="G22" s="7"/>
      <c r="H22" s="7"/>
      <c r="I22" s="7"/>
      <c r="J22" s="8"/>
    </row>
    <row r="23" spans="2:10" x14ac:dyDescent="0.25">
      <c r="B23" s="6"/>
      <c r="C23" s="7"/>
      <c r="D23" s="7"/>
      <c r="E23" s="7"/>
      <c r="F23" s="15"/>
      <c r="G23" s="7"/>
      <c r="H23" s="7"/>
      <c r="I23" s="7"/>
      <c r="J23" s="8"/>
    </row>
    <row r="24" spans="2:10" x14ac:dyDescent="0.25">
      <c r="B24" s="6"/>
      <c r="C24" s="7"/>
      <c r="D24" s="756" t="s">
        <v>15</v>
      </c>
      <c r="E24" s="753" t="s">
        <v>16</v>
      </c>
      <c r="F24" s="753"/>
      <c r="G24" s="753"/>
      <c r="H24" s="753"/>
      <c r="I24" s="7"/>
      <c r="J24" s="8"/>
    </row>
    <row r="25" spans="2:10" x14ac:dyDescent="0.25">
      <c r="B25" s="6"/>
      <c r="C25" s="7"/>
      <c r="D25" s="7"/>
      <c r="E25" s="16"/>
      <c r="F25" s="16"/>
      <c r="G25" s="16"/>
      <c r="H25" s="7"/>
      <c r="I25" s="7"/>
      <c r="J25" s="8"/>
    </row>
    <row r="26" spans="2:10" x14ac:dyDescent="0.25">
      <c r="B26" s="6"/>
      <c r="C26" s="7"/>
      <c r="D26" s="756" t="s">
        <v>17</v>
      </c>
      <c r="E26" s="753"/>
      <c r="F26" s="753"/>
      <c r="G26" s="753"/>
      <c r="H26" s="753"/>
      <c r="I26" s="7"/>
      <c r="J26" s="8"/>
    </row>
    <row r="27" spans="2:10" x14ac:dyDescent="0.25">
      <c r="B27" s="6"/>
      <c r="C27" s="7"/>
      <c r="D27" s="17"/>
      <c r="E27" s="17"/>
      <c r="F27" s="17"/>
      <c r="G27" s="17"/>
      <c r="H27" s="17"/>
      <c r="I27" s="7"/>
      <c r="J27" s="8"/>
    </row>
    <row r="28" spans="2:10" x14ac:dyDescent="0.25">
      <c r="B28" s="6"/>
      <c r="C28" s="7"/>
      <c r="D28" s="756" t="s">
        <v>18</v>
      </c>
      <c r="E28" s="753" t="s">
        <v>16</v>
      </c>
      <c r="F28" s="753"/>
      <c r="G28" s="753"/>
      <c r="H28" s="753"/>
      <c r="I28" s="7"/>
      <c r="J28" s="8"/>
    </row>
    <row r="29" spans="2:10" x14ac:dyDescent="0.25">
      <c r="B29" s="6"/>
      <c r="C29" s="7"/>
      <c r="D29" s="17"/>
      <c r="E29" s="17"/>
      <c r="F29" s="17"/>
      <c r="G29" s="17"/>
      <c r="H29" s="17"/>
      <c r="I29" s="7"/>
      <c r="J29" s="8"/>
    </row>
    <row r="30" spans="2:10" x14ac:dyDescent="0.25">
      <c r="B30" s="6"/>
      <c r="C30" s="7"/>
      <c r="D30" s="756" t="s">
        <v>19</v>
      </c>
      <c r="E30" s="753" t="s">
        <v>16</v>
      </c>
      <c r="F30" s="753"/>
      <c r="G30" s="753"/>
      <c r="H30" s="753"/>
      <c r="I30" s="7"/>
      <c r="J30" s="8"/>
    </row>
    <row r="31" spans="2:10" x14ac:dyDescent="0.25">
      <c r="B31" s="6"/>
      <c r="C31" s="7"/>
      <c r="D31" s="17"/>
      <c r="E31" s="17"/>
      <c r="F31" s="17"/>
      <c r="G31" s="17"/>
      <c r="H31" s="17"/>
      <c r="I31" s="7"/>
      <c r="J31" s="8"/>
    </row>
    <row r="32" spans="2:10" x14ac:dyDescent="0.25">
      <c r="B32" s="6"/>
      <c r="C32" s="7"/>
      <c r="D32" s="756" t="s">
        <v>20</v>
      </c>
      <c r="E32" s="753" t="s">
        <v>16</v>
      </c>
      <c r="F32" s="753"/>
      <c r="G32" s="753"/>
      <c r="H32" s="753"/>
      <c r="I32" s="7"/>
      <c r="J32" s="8"/>
    </row>
    <row r="33" spans="1:18" x14ac:dyDescent="0.25">
      <c r="B33" s="6"/>
      <c r="C33" s="7"/>
      <c r="D33" s="16"/>
      <c r="E33" s="16"/>
      <c r="F33" s="16"/>
      <c r="G33" s="16"/>
      <c r="H33" s="16"/>
      <c r="I33" s="7"/>
      <c r="J33" s="8"/>
    </row>
    <row r="34" spans="1:18" x14ac:dyDescent="0.25">
      <c r="B34" s="6"/>
      <c r="C34" s="7"/>
      <c r="D34" s="756" t="s">
        <v>21</v>
      </c>
      <c r="E34" s="753" t="s">
        <v>16</v>
      </c>
      <c r="F34" s="753"/>
      <c r="G34" s="753"/>
      <c r="H34" s="753"/>
      <c r="I34" s="7"/>
      <c r="J34" s="8"/>
    </row>
    <row r="35" spans="1:18" x14ac:dyDescent="0.25">
      <c r="B35" s="6"/>
      <c r="C35" s="7"/>
      <c r="D35" s="7"/>
      <c r="E35" s="7"/>
      <c r="F35" s="7"/>
      <c r="G35" s="7"/>
      <c r="H35" s="7"/>
      <c r="I35" s="7"/>
      <c r="J35" s="8"/>
    </row>
    <row r="36" spans="1:18" x14ac:dyDescent="0.25">
      <c r="B36" s="6"/>
      <c r="C36" s="7"/>
      <c r="D36" s="754" t="s">
        <v>22</v>
      </c>
      <c r="E36" s="755"/>
      <c r="F36" s="755"/>
      <c r="G36" s="755"/>
      <c r="H36" s="755"/>
      <c r="I36" s="7"/>
      <c r="J36" s="8"/>
    </row>
    <row r="37" spans="1:18" x14ac:dyDescent="0.25">
      <c r="B37" s="6"/>
      <c r="C37" s="7"/>
      <c r="D37" s="7"/>
      <c r="E37" s="7"/>
      <c r="F37" s="15"/>
      <c r="G37" s="7"/>
      <c r="H37" s="7"/>
      <c r="I37" s="7"/>
      <c r="J37" s="8"/>
    </row>
    <row r="38" spans="1:18" x14ac:dyDescent="0.25">
      <c r="B38" s="6"/>
      <c r="C38" s="7"/>
      <c r="D38" s="754" t="s">
        <v>1491</v>
      </c>
      <c r="E38" s="755"/>
      <c r="F38" s="755"/>
      <c r="G38" s="755"/>
      <c r="H38" s="755"/>
      <c r="I38" s="7"/>
      <c r="J38" s="8"/>
    </row>
    <row r="39" spans="1:18" x14ac:dyDescent="0.25">
      <c r="B39" s="6"/>
      <c r="C39" s="7"/>
      <c r="D39" s="139"/>
      <c r="E39" s="139"/>
      <c r="F39" s="139"/>
      <c r="G39" s="139"/>
      <c r="H39" s="139"/>
      <c r="I39" s="7"/>
      <c r="J39" s="8"/>
    </row>
    <row r="40" spans="1:18" s="257" customFormat="1" x14ac:dyDescent="0.25">
      <c r="A40" s="2"/>
      <c r="B40" s="6"/>
      <c r="C40" s="7"/>
      <c r="D40" s="752" t="s">
        <v>2200</v>
      </c>
      <c r="E40" s="753" t="s">
        <v>16</v>
      </c>
      <c r="F40" s="753"/>
      <c r="G40" s="753"/>
      <c r="H40" s="753"/>
      <c r="I40" s="7"/>
      <c r="J40" s="8"/>
      <c r="K40" s="2"/>
      <c r="L40" s="2"/>
      <c r="M40" s="2"/>
      <c r="N40" s="2"/>
      <c r="O40" s="2"/>
      <c r="P40" s="2"/>
      <c r="Q40" s="2"/>
      <c r="R40" s="2"/>
    </row>
    <row r="41" spans="1:18" s="257" customFormat="1" x14ac:dyDescent="0.25">
      <c r="A41" s="2"/>
      <c r="B41" s="6"/>
      <c r="C41" s="7"/>
      <c r="D41" s="7"/>
      <c r="E41" s="325"/>
      <c r="F41" s="325"/>
      <c r="G41" s="325"/>
      <c r="H41" s="325"/>
      <c r="I41" s="7"/>
      <c r="J41" s="8"/>
      <c r="K41" s="2"/>
      <c r="L41" s="2"/>
      <c r="M41" s="2"/>
      <c r="N41" s="2"/>
      <c r="O41" s="2"/>
      <c r="P41" s="2"/>
      <c r="Q41" s="2"/>
      <c r="R41" s="2"/>
    </row>
    <row r="42" spans="1:18" s="257" customFormat="1" x14ac:dyDescent="0.25">
      <c r="A42" s="2"/>
      <c r="B42" s="6"/>
      <c r="C42" s="7"/>
      <c r="D42" s="752" t="s">
        <v>2286</v>
      </c>
      <c r="E42" s="753"/>
      <c r="F42" s="753"/>
      <c r="G42" s="753"/>
      <c r="H42" s="753"/>
      <c r="I42" s="7"/>
      <c r="J42" s="8"/>
      <c r="K42" s="2"/>
      <c r="L42" s="2"/>
      <c r="M42" s="2"/>
      <c r="N42" s="2"/>
      <c r="O42" s="2"/>
      <c r="P42" s="2"/>
      <c r="Q42" s="2"/>
      <c r="R42" s="2"/>
    </row>
    <row r="43" spans="1:18" ht="15.75" thickBot="1" x14ac:dyDescent="0.3">
      <c r="B43" s="18"/>
      <c r="C43" s="19"/>
      <c r="D43" s="19"/>
      <c r="E43" s="19"/>
      <c r="F43" s="19"/>
      <c r="G43" s="19"/>
      <c r="H43" s="19"/>
      <c r="I43" s="19"/>
      <c r="J43" s="20"/>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Optional Sustainable M data'!A1" display="Worksheet F1: Optional Sustainable M data" xr:uid="{B28B1F89-4683-440C-B708-AE2AC963F73E}"/>
    <hyperlink ref="D42:H42" location="'F1. Optional Sustainable M data'!A1" display="Temp. Optional COVID 19 impact"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T90"/>
  <sheetViews>
    <sheetView zoomScale="80" zoomScaleNormal="80" workbookViewId="0">
      <selection activeCell="F5" sqref="F5"/>
    </sheetView>
  </sheetViews>
  <sheetFormatPr defaultColWidth="8.85546875" defaultRowHeight="15" x14ac:dyDescent="0.25"/>
  <cols>
    <col min="1" max="1" width="8.85546875" style="2"/>
    <col min="2" max="10" width="28" style="2" customWidth="1"/>
    <col min="11" max="18" width="8.85546875" style="2"/>
  </cols>
  <sheetData>
    <row r="1" spans="1:14" ht="15.75" thickBot="1" x14ac:dyDescent="0.3">
      <c r="A1" s="21"/>
    </row>
    <row r="2" spans="1:14" x14ac:dyDescent="0.25">
      <c r="B2" s="3"/>
      <c r="C2" s="4"/>
      <c r="D2" s="4"/>
      <c r="E2" s="4"/>
      <c r="F2" s="4"/>
      <c r="G2" s="4"/>
      <c r="H2" s="4"/>
      <c r="I2" s="4"/>
      <c r="J2" s="5"/>
    </row>
    <row r="3" spans="1:14" x14ac:dyDescent="0.25">
      <c r="B3" s="6"/>
      <c r="C3" s="7"/>
      <c r="D3" s="7"/>
      <c r="E3" s="7"/>
      <c r="F3" s="7"/>
      <c r="G3" s="7"/>
      <c r="H3" s="7"/>
      <c r="I3" s="7"/>
      <c r="J3" s="8"/>
    </row>
    <row r="4" spans="1:14" x14ac:dyDescent="0.25">
      <c r="B4" s="6"/>
      <c r="C4" s="7"/>
      <c r="D4" s="7"/>
      <c r="E4" s="7"/>
      <c r="F4" s="7"/>
      <c r="G4" s="7"/>
      <c r="H4" s="7"/>
      <c r="I4" s="7"/>
      <c r="J4" s="8"/>
    </row>
    <row r="5" spans="1:14" ht="31.5" x14ac:dyDescent="0.25">
      <c r="B5" s="6"/>
      <c r="C5" s="7"/>
      <c r="D5" s="7"/>
      <c r="E5" s="10"/>
      <c r="F5" s="10" t="s">
        <v>23</v>
      </c>
      <c r="G5" s="10"/>
      <c r="I5" s="10"/>
      <c r="J5" s="8"/>
    </row>
    <row r="6" spans="1:14" x14ac:dyDescent="0.25">
      <c r="B6" s="6"/>
      <c r="C6" s="7"/>
      <c r="D6" s="7"/>
      <c r="E6" s="11"/>
      <c r="F6" s="11"/>
      <c r="G6" s="11"/>
      <c r="I6" s="11"/>
      <c r="J6" s="8"/>
    </row>
    <row r="7" spans="1:14" ht="26.25" x14ac:dyDescent="0.25">
      <c r="B7" s="6"/>
      <c r="C7" s="7"/>
      <c r="D7" s="7"/>
      <c r="E7" s="12"/>
      <c r="F7" s="12" t="s">
        <v>24</v>
      </c>
      <c r="G7" s="12"/>
      <c r="I7" s="12"/>
      <c r="J7" s="8"/>
    </row>
    <row r="8" spans="1:14" ht="26.25" x14ac:dyDescent="0.25">
      <c r="B8" s="6"/>
      <c r="C8" s="7"/>
      <c r="D8" s="7"/>
      <c r="E8" s="7"/>
      <c r="F8" s="12"/>
      <c r="G8" s="12"/>
      <c r="H8" s="12"/>
      <c r="I8" s="12"/>
      <c r="J8" s="8"/>
    </row>
    <row r="9" spans="1:14" x14ac:dyDescent="0.25">
      <c r="B9" s="6"/>
      <c r="C9" s="23" t="s">
        <v>1547</v>
      </c>
      <c r="D9" s="24"/>
      <c r="E9" s="24"/>
      <c r="F9" s="24"/>
      <c r="G9" s="24"/>
      <c r="H9" s="24"/>
      <c r="I9" s="7"/>
      <c r="J9" s="8"/>
      <c r="M9" s="22"/>
      <c r="N9" s="7"/>
    </row>
    <row r="10" spans="1:14" x14ac:dyDescent="0.25">
      <c r="B10" s="6"/>
      <c r="C10" s="23" t="s">
        <v>1548</v>
      </c>
      <c r="D10" s="29"/>
      <c r="E10" s="29"/>
      <c r="F10" s="24"/>
      <c r="G10" s="24"/>
      <c r="H10" s="24"/>
      <c r="I10" s="7"/>
      <c r="J10" s="8"/>
      <c r="M10" s="22"/>
      <c r="N10" s="7"/>
    </row>
    <row r="11" spans="1:14" x14ac:dyDescent="0.25">
      <c r="B11" s="6"/>
      <c r="C11" s="23" t="s">
        <v>1549</v>
      </c>
      <c r="D11" s="24"/>
      <c r="E11" s="24"/>
      <c r="F11" s="24"/>
      <c r="G11" s="24"/>
      <c r="H11" s="24"/>
      <c r="I11" s="7"/>
      <c r="J11" s="8"/>
      <c r="M11" s="22"/>
      <c r="N11" s="22"/>
    </row>
    <row r="12" spans="1:14" x14ac:dyDescent="0.25">
      <c r="B12" s="6"/>
      <c r="C12" s="23"/>
      <c r="D12" s="23" t="s">
        <v>1550</v>
      </c>
      <c r="E12" s="24"/>
      <c r="F12" s="24"/>
      <c r="G12" s="24"/>
      <c r="H12" s="24"/>
      <c r="I12" s="7"/>
      <c r="J12" s="8"/>
      <c r="M12" s="22"/>
      <c r="N12" s="22"/>
    </row>
    <row r="13" spans="1:14" x14ac:dyDescent="0.25">
      <c r="B13" s="6"/>
      <c r="C13" s="23"/>
      <c r="D13" s="23" t="s">
        <v>1551</v>
      </c>
      <c r="E13" s="24"/>
      <c r="F13" s="24"/>
      <c r="G13" s="24"/>
      <c r="H13" s="24"/>
      <c r="I13" s="7"/>
      <c r="J13" s="8"/>
      <c r="M13" s="22"/>
      <c r="N13" s="23"/>
    </row>
    <row r="14" spans="1:14" x14ac:dyDescent="0.25">
      <c r="B14" s="6"/>
      <c r="C14" s="23"/>
      <c r="D14" s="23" t="s">
        <v>25</v>
      </c>
      <c r="E14" s="24"/>
      <c r="F14" s="24"/>
      <c r="G14" s="24"/>
      <c r="H14" s="24"/>
      <c r="I14" s="7"/>
      <c r="J14" s="8"/>
      <c r="M14" s="22"/>
      <c r="N14" s="23"/>
    </row>
    <row r="15" spans="1:14" s="2" customFormat="1" x14ac:dyDescent="0.25">
      <c r="B15" s="6"/>
      <c r="C15" s="23"/>
      <c r="D15" s="23" t="s">
        <v>26</v>
      </c>
      <c r="E15" s="24"/>
      <c r="F15" s="24"/>
      <c r="G15" s="24"/>
      <c r="H15" s="24"/>
      <c r="I15" s="24"/>
      <c r="J15" s="25"/>
      <c r="M15" s="22"/>
      <c r="N15" s="23"/>
    </row>
    <row r="16" spans="1:14" s="2" customFormat="1" x14ac:dyDescent="0.25">
      <c r="B16" s="26"/>
      <c r="C16" s="23"/>
      <c r="D16" s="23" t="s">
        <v>27</v>
      </c>
      <c r="E16" s="24"/>
      <c r="F16" s="23"/>
      <c r="G16" s="23"/>
      <c r="H16" s="23"/>
      <c r="I16" s="22"/>
      <c r="J16" s="27"/>
      <c r="M16" s="22"/>
      <c r="N16" s="22"/>
    </row>
    <row r="17" spans="2:14" s="2" customFormat="1" x14ac:dyDescent="0.25">
      <c r="B17" s="6"/>
      <c r="C17" s="23" t="s">
        <v>1552</v>
      </c>
      <c r="D17" s="23"/>
      <c r="E17" s="23"/>
      <c r="F17" s="28"/>
      <c r="G17" s="28"/>
      <c r="H17" s="28"/>
      <c r="I17" s="28"/>
      <c r="J17" s="8"/>
      <c r="M17" s="22"/>
      <c r="N17" s="23"/>
    </row>
    <row r="18" spans="2:14" s="2" customFormat="1" x14ac:dyDescent="0.25">
      <c r="B18" s="6"/>
      <c r="C18" s="29" t="s">
        <v>1553</v>
      </c>
      <c r="D18" s="29"/>
      <c r="E18" s="24"/>
      <c r="F18" s="28"/>
      <c r="G18" s="28"/>
      <c r="H18" s="28"/>
      <c r="I18" s="28"/>
      <c r="J18" s="8"/>
      <c r="M18" s="22"/>
      <c r="N18" s="23"/>
    </row>
    <row r="19" spans="2:14" s="2" customFormat="1" x14ac:dyDescent="0.25">
      <c r="B19" s="6"/>
      <c r="C19" s="23" t="s">
        <v>1554</v>
      </c>
      <c r="D19" s="23"/>
      <c r="E19" s="24"/>
      <c r="F19" s="28"/>
      <c r="G19" s="28"/>
      <c r="H19" s="28"/>
      <c r="I19" s="28"/>
      <c r="J19" s="8"/>
      <c r="M19" s="22"/>
      <c r="N19" s="23"/>
    </row>
    <row r="20" spans="2:14" s="29" customFormat="1" x14ac:dyDescent="0.25">
      <c r="B20" s="30"/>
      <c r="C20" s="23"/>
      <c r="D20" s="23" t="s">
        <v>28</v>
      </c>
      <c r="E20" s="24"/>
      <c r="F20" s="31"/>
      <c r="G20" s="31"/>
      <c r="H20" s="31"/>
      <c r="I20" s="31"/>
      <c r="J20" s="25"/>
      <c r="M20" s="23"/>
      <c r="N20" s="7"/>
    </row>
    <row r="21" spans="2:14" s="2" customFormat="1" x14ac:dyDescent="0.25">
      <c r="B21" s="6"/>
      <c r="C21" s="23"/>
      <c r="D21" s="23" t="s">
        <v>29</v>
      </c>
      <c r="E21" s="24"/>
      <c r="F21" s="31"/>
      <c r="G21" s="31"/>
      <c r="H21" s="31"/>
      <c r="I21" s="14"/>
      <c r="J21" s="8"/>
      <c r="M21" s="22"/>
      <c r="N21" s="22"/>
    </row>
    <row r="22" spans="2:14" s="2" customFormat="1" x14ac:dyDescent="0.25">
      <c r="B22" s="6"/>
      <c r="C22" s="23" t="s">
        <v>1555</v>
      </c>
      <c r="D22" s="24"/>
      <c r="E22" s="24"/>
      <c r="F22" s="31"/>
      <c r="G22" s="31"/>
      <c r="H22" s="31"/>
      <c r="I22" s="14"/>
      <c r="J22" s="8"/>
      <c r="M22" s="23"/>
      <c r="N22" s="22"/>
    </row>
    <row r="23" spans="2:14" s="2" customFormat="1" x14ac:dyDescent="0.25">
      <c r="B23" s="6"/>
      <c r="C23" s="23"/>
      <c r="D23" s="23" t="s">
        <v>30</v>
      </c>
      <c r="E23" s="23"/>
      <c r="F23" s="31"/>
      <c r="G23" s="31"/>
      <c r="H23" s="31"/>
      <c r="I23" s="14"/>
      <c r="J23" s="8"/>
    </row>
    <row r="24" spans="2:14" s="2" customFormat="1" x14ac:dyDescent="0.25">
      <c r="B24" s="6"/>
      <c r="C24" s="23" t="s">
        <v>1556</v>
      </c>
      <c r="D24" s="23"/>
      <c r="E24" s="23"/>
      <c r="F24" s="31"/>
      <c r="G24" s="31"/>
      <c r="H24" s="31"/>
      <c r="I24" s="14"/>
      <c r="J24" s="8"/>
    </row>
    <row r="25" spans="2:14" s="2" customFormat="1" ht="15" customHeight="1" x14ac:dyDescent="0.25">
      <c r="B25" s="6"/>
      <c r="C25" s="757" t="s">
        <v>1558</v>
      </c>
      <c r="D25" s="757"/>
      <c r="E25" s="757"/>
      <c r="F25" s="757"/>
      <c r="G25" s="757"/>
      <c r="H25" s="757"/>
      <c r="I25" s="14"/>
      <c r="J25" s="8"/>
    </row>
    <row r="26" spans="2:14" s="2" customFormat="1" x14ac:dyDescent="0.25">
      <c r="B26" s="6"/>
      <c r="C26" s="757"/>
      <c r="D26" s="757"/>
      <c r="E26" s="757"/>
      <c r="F26" s="757"/>
      <c r="G26" s="757"/>
      <c r="H26" s="757"/>
      <c r="I26" s="14"/>
      <c r="J26" s="8"/>
    </row>
    <row r="27" spans="2:14" s="2" customFormat="1" x14ac:dyDescent="0.25">
      <c r="B27" s="6"/>
      <c r="C27" s="757" t="s">
        <v>1557</v>
      </c>
      <c r="D27" s="757"/>
      <c r="E27" s="757"/>
      <c r="F27" s="757"/>
      <c r="G27" s="757"/>
      <c r="H27" s="757"/>
      <c r="I27" s="14"/>
      <c r="J27" s="8"/>
    </row>
    <row r="28" spans="2:14" s="2" customFormat="1" x14ac:dyDescent="0.25">
      <c r="B28" s="6"/>
      <c r="C28" s="757"/>
      <c r="D28" s="757"/>
      <c r="E28" s="757"/>
      <c r="F28" s="757"/>
      <c r="G28" s="757"/>
      <c r="H28" s="757"/>
      <c r="I28" s="14"/>
      <c r="J28" s="8"/>
    </row>
    <row r="29" spans="2:14" s="2" customFormat="1" x14ac:dyDescent="0.25">
      <c r="B29" s="6"/>
      <c r="C29" s="757" t="s">
        <v>1559</v>
      </c>
      <c r="D29" s="757"/>
      <c r="E29" s="757"/>
      <c r="F29" s="757"/>
      <c r="G29" s="757"/>
      <c r="H29" s="757"/>
      <c r="I29" s="14"/>
      <c r="J29" s="8"/>
    </row>
    <row r="30" spans="2:14" s="2" customFormat="1" x14ac:dyDescent="0.25">
      <c r="B30" s="6"/>
      <c r="C30" s="757"/>
      <c r="D30" s="757"/>
      <c r="E30" s="757"/>
      <c r="F30" s="757"/>
      <c r="G30" s="757"/>
      <c r="H30" s="757"/>
      <c r="I30" s="14"/>
      <c r="J30" s="8"/>
    </row>
    <row r="31" spans="2:14" s="2" customFormat="1" x14ac:dyDescent="0.25">
      <c r="B31" s="6"/>
      <c r="C31" s="23" t="s">
        <v>1563</v>
      </c>
      <c r="D31" s="23"/>
      <c r="E31" s="23"/>
      <c r="F31" s="31"/>
      <c r="G31" s="31"/>
      <c r="H31" s="31"/>
      <c r="I31" s="14"/>
      <c r="J31" s="8"/>
    </row>
    <row r="32" spans="2:14" s="2" customFormat="1" x14ac:dyDescent="0.25">
      <c r="B32" s="6"/>
      <c r="C32" s="23"/>
      <c r="D32" s="23" t="s">
        <v>1560</v>
      </c>
      <c r="E32" s="23"/>
      <c r="F32" s="31"/>
      <c r="G32" s="31"/>
      <c r="H32" s="31"/>
      <c r="I32" s="14"/>
      <c r="J32" s="8"/>
    </row>
    <row r="33" spans="2:20" s="2" customFormat="1" x14ac:dyDescent="0.25">
      <c r="B33" s="6"/>
      <c r="C33" s="23"/>
      <c r="D33" s="23" t="s">
        <v>1561</v>
      </c>
      <c r="E33" s="23"/>
      <c r="F33" s="31"/>
      <c r="G33" s="31"/>
      <c r="H33" s="31"/>
      <c r="I33" s="14"/>
      <c r="J33" s="8"/>
    </row>
    <row r="34" spans="2:20" s="2" customFormat="1" x14ac:dyDescent="0.25">
      <c r="B34" s="6"/>
      <c r="C34" s="23"/>
      <c r="D34" s="23" t="s">
        <v>1562</v>
      </c>
      <c r="E34" s="23"/>
      <c r="F34" s="31"/>
      <c r="G34" s="31"/>
      <c r="H34" s="31"/>
      <c r="I34" s="14"/>
      <c r="J34" s="8"/>
    </row>
    <row r="35" spans="2:20" s="2" customFormat="1" x14ac:dyDescent="0.25">
      <c r="B35" s="6"/>
      <c r="C35" s="23"/>
      <c r="D35" s="22"/>
      <c r="E35" s="22"/>
      <c r="F35" s="14"/>
      <c r="G35" s="14"/>
      <c r="H35" s="14"/>
      <c r="I35" s="14"/>
      <c r="J35" s="8"/>
    </row>
    <row r="36" spans="2:20" s="2" customFormat="1" x14ac:dyDescent="0.25">
      <c r="B36" s="6"/>
      <c r="C36" s="23"/>
      <c r="D36" s="22"/>
      <c r="E36" s="22"/>
      <c r="F36" s="14"/>
      <c r="G36" s="14"/>
      <c r="H36" s="14"/>
      <c r="I36" s="14"/>
      <c r="J36" s="8"/>
    </row>
    <row r="37" spans="2:20" s="2" customFormat="1" x14ac:dyDescent="0.25">
      <c r="B37" s="6"/>
      <c r="C37" s="23"/>
      <c r="D37" s="22"/>
      <c r="E37" s="22"/>
      <c r="F37" s="14"/>
      <c r="G37" s="14"/>
      <c r="H37" s="14"/>
      <c r="I37" s="14"/>
      <c r="J37" s="8"/>
    </row>
    <row r="38" spans="2:20" s="2" customFormat="1" x14ac:dyDescent="0.25">
      <c r="B38" s="6"/>
      <c r="C38" s="23"/>
      <c r="D38" s="22"/>
      <c r="E38" s="22"/>
      <c r="F38" s="14"/>
      <c r="G38" s="14"/>
      <c r="H38" s="14"/>
      <c r="I38" s="14"/>
      <c r="J38" s="8"/>
    </row>
    <row r="39" spans="2:20" s="2" customFormat="1" ht="15.75" thickBot="1" x14ac:dyDescent="0.3">
      <c r="B39" s="18"/>
      <c r="C39" s="32"/>
      <c r="D39" s="33"/>
      <c r="E39" s="19"/>
      <c r="F39" s="19"/>
      <c r="G39" s="19"/>
      <c r="H39" s="19"/>
      <c r="I39" s="19"/>
      <c r="J39" s="20"/>
    </row>
    <row r="40" spans="2:20" ht="15.75" thickBot="1" x14ac:dyDescent="0.3"/>
    <row r="41" spans="2:20" x14ac:dyDescent="0.25">
      <c r="B41" s="3"/>
      <c r="C41" s="4"/>
      <c r="D41" s="4"/>
      <c r="E41" s="4"/>
      <c r="F41" s="4"/>
      <c r="G41" s="4"/>
      <c r="H41" s="4"/>
      <c r="I41" s="4"/>
      <c r="J41" s="5"/>
      <c r="S41" s="2"/>
      <c r="T41" s="2"/>
    </row>
    <row r="42" spans="2:20" x14ac:dyDescent="0.25">
      <c r="B42" s="6"/>
      <c r="C42" s="7"/>
      <c r="D42" s="7"/>
      <c r="E42" s="7"/>
      <c r="F42" s="7"/>
      <c r="G42" s="7"/>
      <c r="H42" s="7"/>
      <c r="I42" s="7"/>
      <c r="J42" s="8"/>
      <c r="S42" s="2"/>
      <c r="T42" s="2"/>
    </row>
    <row r="43" spans="2:20" x14ac:dyDescent="0.25">
      <c r="B43" s="6"/>
      <c r="C43" s="7"/>
      <c r="D43" s="7"/>
      <c r="E43" s="7"/>
      <c r="F43" s="7"/>
      <c r="G43" s="7"/>
      <c r="H43" s="7"/>
      <c r="I43" s="7"/>
      <c r="J43" s="8"/>
      <c r="S43" s="2"/>
      <c r="T43" s="2"/>
    </row>
    <row r="44" spans="2:20" x14ac:dyDescent="0.25">
      <c r="B44" s="6"/>
      <c r="C44" s="7"/>
      <c r="D44" s="7"/>
      <c r="E44" s="7"/>
      <c r="F44" s="7"/>
      <c r="G44" s="7"/>
      <c r="H44" s="7"/>
      <c r="I44" s="7"/>
      <c r="J44" s="8"/>
      <c r="S44" s="2"/>
      <c r="T44" s="2"/>
    </row>
    <row r="45" spans="2:20" x14ac:dyDescent="0.25">
      <c r="B45" s="6"/>
      <c r="C45" s="34" t="s">
        <v>31</v>
      </c>
      <c r="D45" s="7"/>
      <c r="E45" s="7"/>
      <c r="F45" s="35"/>
      <c r="G45" s="7"/>
      <c r="H45" s="7"/>
      <c r="I45" s="7"/>
      <c r="J45" s="8"/>
      <c r="S45" s="2"/>
      <c r="T45" s="2"/>
    </row>
    <row r="46" spans="2:20" x14ac:dyDescent="0.25">
      <c r="B46" s="6"/>
      <c r="C46" s="7"/>
      <c r="D46" s="7"/>
      <c r="E46" s="7"/>
      <c r="F46" s="22"/>
      <c r="G46" s="7"/>
      <c r="H46" s="7"/>
      <c r="I46" s="7"/>
      <c r="J46" s="8"/>
      <c r="S46" s="2"/>
      <c r="T46" s="2"/>
    </row>
    <row r="47" spans="2:20" x14ac:dyDescent="0.25">
      <c r="B47" s="6"/>
      <c r="C47" s="7" t="s">
        <v>32</v>
      </c>
      <c r="D47" s="7"/>
      <c r="E47" s="7"/>
      <c r="F47" s="11"/>
      <c r="G47" s="7" t="s">
        <v>33</v>
      </c>
      <c r="H47" s="11"/>
      <c r="I47" s="11"/>
      <c r="J47" s="8"/>
      <c r="S47" s="2"/>
      <c r="T47" s="2"/>
    </row>
    <row r="48" spans="2:20" x14ac:dyDescent="0.25">
      <c r="B48" s="6"/>
      <c r="C48" s="7" t="s">
        <v>34</v>
      </c>
      <c r="D48" s="7"/>
      <c r="E48" s="7"/>
      <c r="F48" s="11"/>
      <c r="G48" s="7" t="s">
        <v>35</v>
      </c>
      <c r="H48" s="11"/>
      <c r="I48" s="11"/>
      <c r="J48" s="8"/>
      <c r="S48" s="2"/>
      <c r="T48" s="2"/>
    </row>
    <row r="49" spans="2:20" x14ac:dyDescent="0.25">
      <c r="B49" s="6"/>
      <c r="C49" s="7">
        <v>3</v>
      </c>
      <c r="D49" s="7"/>
      <c r="E49" s="7"/>
      <c r="F49" s="11"/>
      <c r="G49" s="7" t="s">
        <v>36</v>
      </c>
      <c r="H49" s="11"/>
      <c r="I49" s="11"/>
      <c r="J49" s="8"/>
      <c r="S49" s="2"/>
      <c r="T49" s="2"/>
    </row>
    <row r="50" spans="2:20" ht="26.25" x14ac:dyDescent="0.25">
      <c r="B50" s="6"/>
      <c r="C50" s="7"/>
      <c r="D50" s="7"/>
      <c r="E50" s="7"/>
      <c r="F50" s="12"/>
      <c r="G50" s="12"/>
      <c r="H50" s="12"/>
      <c r="I50" s="12"/>
      <c r="J50" s="8"/>
      <c r="S50" s="2"/>
      <c r="T50" s="2"/>
    </row>
    <row r="51" spans="2:20" x14ac:dyDescent="0.25">
      <c r="B51" s="6"/>
      <c r="C51" s="22"/>
      <c r="D51" s="7"/>
      <c r="E51" s="7"/>
      <c r="F51" s="7"/>
      <c r="G51" s="7"/>
      <c r="H51" s="7"/>
      <c r="I51" s="7"/>
      <c r="J51" s="8"/>
      <c r="S51" s="2"/>
      <c r="T51" s="2"/>
    </row>
    <row r="52" spans="2:20" x14ac:dyDescent="0.25">
      <c r="B52" s="6"/>
      <c r="C52" s="22"/>
      <c r="D52" s="7"/>
      <c r="E52" s="7"/>
      <c r="F52" s="7"/>
      <c r="G52" s="7"/>
      <c r="H52" s="7"/>
      <c r="I52" s="7"/>
      <c r="J52" s="8"/>
      <c r="S52" s="2"/>
      <c r="T52" s="2"/>
    </row>
    <row r="53" spans="2:20" x14ac:dyDescent="0.25">
      <c r="B53" s="6"/>
      <c r="C53" s="22"/>
      <c r="D53" s="22"/>
      <c r="E53" s="7"/>
      <c r="F53" s="35"/>
      <c r="G53" s="7"/>
      <c r="H53" s="7"/>
      <c r="I53" s="7"/>
      <c r="J53" s="8"/>
      <c r="S53" s="2"/>
      <c r="T53" s="2"/>
    </row>
    <row r="54" spans="2:20" x14ac:dyDescent="0.25">
      <c r="B54" s="6"/>
      <c r="C54" s="22"/>
      <c r="D54" s="22"/>
      <c r="E54" s="7"/>
      <c r="F54" s="7"/>
      <c r="G54" s="7"/>
      <c r="H54" s="7"/>
      <c r="I54" s="7"/>
      <c r="J54" s="8"/>
      <c r="S54" s="2"/>
      <c r="T54" s="2"/>
    </row>
    <row r="55" spans="2:20" x14ac:dyDescent="0.25">
      <c r="B55" s="6"/>
      <c r="C55" s="22"/>
      <c r="D55" s="23"/>
      <c r="E55" s="7"/>
      <c r="F55" s="7"/>
      <c r="G55" s="7"/>
      <c r="H55" s="7"/>
      <c r="I55" s="7"/>
      <c r="J55" s="8"/>
      <c r="S55" s="2"/>
      <c r="T55" s="2"/>
    </row>
    <row r="56" spans="2:20" x14ac:dyDescent="0.25">
      <c r="B56" s="6"/>
      <c r="C56" s="22"/>
      <c r="D56" s="23"/>
      <c r="E56" s="7"/>
      <c r="F56" s="7"/>
      <c r="G56" s="7"/>
      <c r="H56" s="7"/>
      <c r="I56" s="7"/>
      <c r="J56" s="8"/>
      <c r="S56" s="2"/>
      <c r="T56" s="2"/>
    </row>
    <row r="57" spans="2:20" x14ac:dyDescent="0.25">
      <c r="B57" s="6"/>
      <c r="C57" s="22"/>
      <c r="D57" s="23"/>
      <c r="E57" s="24"/>
      <c r="F57" s="24"/>
      <c r="G57" s="24"/>
      <c r="H57" s="24"/>
      <c r="I57" s="24"/>
      <c r="J57" s="25"/>
      <c r="S57" s="2"/>
      <c r="T57" s="2"/>
    </row>
    <row r="58" spans="2:20" x14ac:dyDescent="0.25">
      <c r="B58" s="26"/>
      <c r="C58" s="22"/>
      <c r="D58" s="22"/>
      <c r="E58" s="22"/>
      <c r="F58" s="22"/>
      <c r="G58" s="22"/>
      <c r="H58" s="22"/>
      <c r="I58" s="22"/>
      <c r="J58" s="27"/>
      <c r="S58" s="2"/>
      <c r="T58" s="2"/>
    </row>
    <row r="59" spans="2:20" x14ac:dyDescent="0.25">
      <c r="B59" s="6"/>
      <c r="C59" s="23"/>
      <c r="D59" s="7"/>
      <c r="E59" s="7"/>
      <c r="F59" s="7"/>
      <c r="G59" s="7"/>
      <c r="H59" s="7"/>
      <c r="I59" s="7"/>
      <c r="J59" s="8"/>
      <c r="S59" s="2"/>
      <c r="T59" s="2"/>
    </row>
    <row r="60" spans="2:20" x14ac:dyDescent="0.25">
      <c r="B60" s="6"/>
      <c r="C60" s="22"/>
      <c r="D60" s="23"/>
      <c r="E60" s="24"/>
      <c r="F60" s="28"/>
      <c r="G60" s="28"/>
      <c r="H60" s="28"/>
      <c r="I60" s="28"/>
      <c r="J60" s="8"/>
      <c r="S60" s="2"/>
      <c r="T60" s="2"/>
    </row>
    <row r="61" spans="2:20" x14ac:dyDescent="0.25">
      <c r="B61" s="6"/>
      <c r="C61" s="22"/>
      <c r="D61" s="23"/>
      <c r="E61" s="24"/>
      <c r="F61" s="28"/>
      <c r="G61" s="28"/>
      <c r="H61" s="28"/>
      <c r="I61" s="28"/>
      <c r="J61" s="8"/>
      <c r="S61" s="2"/>
      <c r="T61" s="2"/>
    </row>
    <row r="62" spans="2:20" x14ac:dyDescent="0.25">
      <c r="B62" s="30"/>
      <c r="C62" s="23"/>
      <c r="D62" s="7"/>
      <c r="E62" s="24"/>
      <c r="F62" s="31"/>
      <c r="G62" s="31"/>
      <c r="H62" s="31"/>
      <c r="I62" s="31"/>
      <c r="J62" s="25"/>
      <c r="S62" s="2"/>
      <c r="T62" s="2"/>
    </row>
    <row r="63" spans="2:20" x14ac:dyDescent="0.25">
      <c r="B63" s="30"/>
      <c r="C63" s="23"/>
      <c r="D63" s="7"/>
      <c r="E63" s="24"/>
      <c r="F63" s="31"/>
      <c r="G63" s="31"/>
      <c r="H63" s="31"/>
      <c r="I63" s="31"/>
      <c r="J63" s="25"/>
      <c r="S63" s="2"/>
      <c r="T63" s="2"/>
    </row>
    <row r="64" spans="2:20" x14ac:dyDescent="0.25">
      <c r="B64" s="30"/>
      <c r="C64" s="23"/>
      <c r="D64" s="7"/>
      <c r="E64" s="24"/>
      <c r="F64" s="31"/>
      <c r="G64" s="31"/>
      <c r="H64" s="31"/>
      <c r="I64" s="31"/>
      <c r="J64" s="25"/>
      <c r="S64" s="2"/>
      <c r="T64" s="2"/>
    </row>
    <row r="65" spans="1:20" x14ac:dyDescent="0.25">
      <c r="B65" s="30"/>
      <c r="C65" s="23"/>
      <c r="D65" s="7"/>
      <c r="E65" s="24"/>
      <c r="F65" s="31"/>
      <c r="G65" s="31"/>
      <c r="H65" s="31"/>
      <c r="I65" s="31"/>
      <c r="J65" s="25"/>
      <c r="S65" s="2"/>
      <c r="T65" s="2"/>
    </row>
    <row r="66" spans="1:20" x14ac:dyDescent="0.25">
      <c r="B66" s="30"/>
      <c r="C66" s="23"/>
      <c r="D66" s="7"/>
      <c r="E66" s="24"/>
      <c r="F66" s="31"/>
      <c r="G66" s="31"/>
      <c r="H66" s="31"/>
      <c r="I66" s="31"/>
      <c r="J66" s="25"/>
      <c r="S66" s="2"/>
      <c r="T66" s="2"/>
    </row>
    <row r="67" spans="1:20" x14ac:dyDescent="0.25">
      <c r="B67" s="30"/>
      <c r="C67" s="23"/>
      <c r="D67" s="7"/>
      <c r="E67" s="24"/>
      <c r="F67" s="31"/>
      <c r="G67" s="31"/>
      <c r="H67" s="31"/>
      <c r="I67" s="31"/>
      <c r="J67" s="25"/>
      <c r="S67" s="2"/>
      <c r="T67" s="2"/>
    </row>
    <row r="68" spans="1:20" x14ac:dyDescent="0.25">
      <c r="B68" s="30"/>
      <c r="C68" s="23"/>
      <c r="D68" s="7"/>
      <c r="E68" s="24"/>
      <c r="F68" s="31"/>
      <c r="G68" s="31"/>
      <c r="H68" s="31"/>
      <c r="I68" s="31"/>
      <c r="J68" s="25"/>
      <c r="S68" s="2"/>
      <c r="T68" s="2"/>
    </row>
    <row r="69" spans="1:20" x14ac:dyDescent="0.25">
      <c r="B69" s="6"/>
      <c r="C69" s="22"/>
      <c r="D69" s="22"/>
      <c r="E69" s="7"/>
      <c r="F69" s="14"/>
      <c r="G69" s="14"/>
      <c r="H69" s="14"/>
      <c r="I69" s="14"/>
      <c r="J69" s="8"/>
      <c r="S69" s="2"/>
      <c r="T69" s="2"/>
    </row>
    <row r="70" spans="1:20" ht="15.75" thickBot="1" x14ac:dyDescent="0.3">
      <c r="B70" s="18"/>
      <c r="C70" s="32"/>
      <c r="D70" s="33"/>
      <c r="E70" s="33"/>
      <c r="F70" s="36"/>
      <c r="G70" s="36"/>
      <c r="H70" s="36"/>
      <c r="I70" s="36"/>
      <c r="J70" s="20"/>
      <c r="S70" s="2"/>
      <c r="T70" s="2"/>
    </row>
    <row r="71" spans="1:20" ht="15.75" thickBot="1" x14ac:dyDescent="0.3"/>
    <row r="72" spans="1:20" x14ac:dyDescent="0.25">
      <c r="B72" s="349"/>
      <c r="C72" s="350"/>
      <c r="D72" s="350"/>
      <c r="E72" s="350"/>
      <c r="F72" s="350"/>
      <c r="G72" s="350"/>
      <c r="H72" s="350"/>
      <c r="I72" s="350"/>
      <c r="J72" s="351"/>
    </row>
    <row r="73" spans="1:20" ht="18.75" x14ac:dyDescent="0.3">
      <c r="B73" s="26"/>
      <c r="C73" s="354" t="s">
        <v>2757</v>
      </c>
      <c r="D73" s="22"/>
      <c r="E73" s="22"/>
      <c r="F73" s="22"/>
      <c r="G73" s="22"/>
      <c r="H73" s="22"/>
      <c r="I73" s="22"/>
      <c r="J73" s="27"/>
    </row>
    <row r="74" spans="1:20" s="257" customFormat="1" ht="38.25" customHeight="1" x14ac:dyDescent="0.3">
      <c r="A74" s="2"/>
      <c r="B74" s="26"/>
      <c r="C74" s="759" t="s">
        <v>2758</v>
      </c>
      <c r="D74" s="759"/>
      <c r="E74" s="759"/>
      <c r="F74" s="759"/>
      <c r="G74" s="759"/>
      <c r="H74" s="759"/>
      <c r="I74" s="759"/>
      <c r="J74" s="27"/>
      <c r="K74" s="2"/>
      <c r="L74" s="2"/>
      <c r="M74" s="2"/>
      <c r="N74" s="2"/>
      <c r="O74" s="2"/>
      <c r="P74" s="2"/>
      <c r="Q74" s="2"/>
      <c r="R74" s="2"/>
    </row>
    <row r="75" spans="1:20" x14ac:dyDescent="0.25">
      <c r="B75" s="26"/>
      <c r="C75" s="22"/>
      <c r="D75" s="22"/>
      <c r="E75" s="22"/>
      <c r="F75" s="22"/>
      <c r="G75" s="22"/>
      <c r="H75" s="22"/>
      <c r="I75" s="22"/>
      <c r="J75" s="27"/>
    </row>
    <row r="76" spans="1:20" x14ac:dyDescent="0.25">
      <c r="B76" s="26"/>
      <c r="C76" s="355" t="s">
        <v>2621</v>
      </c>
      <c r="D76" s="22"/>
      <c r="E76" s="22"/>
      <c r="F76" s="22"/>
      <c r="G76" s="22"/>
      <c r="H76" s="22"/>
      <c r="I76" s="22"/>
      <c r="J76" s="27"/>
    </row>
    <row r="77" spans="1:20" x14ac:dyDescent="0.25">
      <c r="B77" s="26"/>
      <c r="C77" s="355" t="s">
        <v>2736</v>
      </c>
      <c r="D77" s="22"/>
      <c r="E77" s="22"/>
      <c r="F77" s="22"/>
      <c r="G77" s="22"/>
      <c r="H77" s="22"/>
      <c r="I77" s="22"/>
      <c r="J77" s="27"/>
    </row>
    <row r="78" spans="1:20" s="360" customFormat="1" ht="24.75" customHeight="1" x14ac:dyDescent="0.25">
      <c r="A78" s="2"/>
      <c r="B78" s="26"/>
      <c r="C78" s="758" t="s">
        <v>2737</v>
      </c>
      <c r="D78" s="758"/>
      <c r="E78" s="758"/>
      <c r="F78" s="758"/>
      <c r="G78" s="758"/>
      <c r="H78" s="758"/>
      <c r="I78" s="758"/>
      <c r="J78" s="27"/>
      <c r="K78" s="2"/>
      <c r="L78" s="2"/>
      <c r="M78" s="2"/>
      <c r="N78" s="2"/>
      <c r="O78" s="2"/>
      <c r="P78" s="2"/>
      <c r="Q78" s="2"/>
      <c r="R78" s="2"/>
    </row>
    <row r="79" spans="1:20" x14ac:dyDescent="0.25">
      <c r="B79" s="26"/>
      <c r="C79" s="758" t="s">
        <v>2738</v>
      </c>
      <c r="D79" s="758"/>
      <c r="E79" s="758"/>
      <c r="F79" s="758"/>
      <c r="G79" s="758"/>
      <c r="H79" s="758"/>
      <c r="I79" s="758"/>
      <c r="J79" s="27"/>
    </row>
    <row r="80" spans="1:20" x14ac:dyDescent="0.25">
      <c r="B80" s="26"/>
      <c r="C80" s="355" t="s">
        <v>2739</v>
      </c>
      <c r="D80" s="22"/>
      <c r="E80" s="22"/>
      <c r="F80" s="22"/>
      <c r="G80" s="22"/>
      <c r="H80" s="22"/>
      <c r="I80" s="22"/>
      <c r="J80" s="27"/>
    </row>
    <row r="81" spans="1:18" s="360" customFormat="1" x14ac:dyDescent="0.25">
      <c r="A81" s="2"/>
      <c r="B81" s="26"/>
      <c r="C81" s="355" t="s">
        <v>2749</v>
      </c>
      <c r="D81" s="22"/>
      <c r="E81" s="22"/>
      <c r="F81" s="22"/>
      <c r="G81" s="22"/>
      <c r="H81" s="22"/>
      <c r="I81" s="22"/>
      <c r="J81" s="27"/>
      <c r="K81" s="2"/>
      <c r="L81" s="2"/>
      <c r="M81" s="2"/>
      <c r="N81" s="2"/>
      <c r="O81" s="2"/>
      <c r="P81" s="2"/>
      <c r="Q81" s="2"/>
      <c r="R81" s="2"/>
    </row>
    <row r="82" spans="1:18" s="360" customFormat="1" x14ac:dyDescent="0.25">
      <c r="A82" s="2"/>
      <c r="B82" s="26"/>
      <c r="C82" s="355" t="s">
        <v>2751</v>
      </c>
      <c r="D82" s="22"/>
      <c r="E82" s="22"/>
      <c r="F82" s="22"/>
      <c r="G82" s="22"/>
      <c r="H82" s="22"/>
      <c r="I82" s="22"/>
      <c r="J82" s="27"/>
      <c r="K82" s="2"/>
      <c r="L82" s="2"/>
      <c r="M82" s="2"/>
      <c r="N82" s="2"/>
      <c r="O82" s="2"/>
      <c r="P82" s="2"/>
      <c r="Q82" s="2"/>
      <c r="R82" s="2"/>
    </row>
    <row r="83" spans="1:18" x14ac:dyDescent="0.25">
      <c r="B83" s="26"/>
      <c r="C83" s="355" t="s">
        <v>2750</v>
      </c>
      <c r="D83" s="22"/>
      <c r="E83" s="22"/>
      <c r="F83" s="22"/>
      <c r="G83" s="22"/>
      <c r="H83" s="22"/>
      <c r="I83" s="22"/>
      <c r="J83" s="27"/>
    </row>
    <row r="84" spans="1:18" x14ac:dyDescent="0.25">
      <c r="B84" s="26"/>
      <c r="C84" s="355" t="s">
        <v>2752</v>
      </c>
      <c r="D84" s="22"/>
      <c r="E84" s="22"/>
      <c r="F84" s="22"/>
      <c r="G84" s="22"/>
      <c r="H84" s="22"/>
      <c r="I84" s="22"/>
      <c r="J84" s="27"/>
    </row>
    <row r="85" spans="1:18" x14ac:dyDescent="0.25">
      <c r="B85" s="26"/>
      <c r="C85" s="355" t="s">
        <v>2753</v>
      </c>
      <c r="D85" s="22"/>
      <c r="E85" s="22"/>
      <c r="F85" s="22"/>
      <c r="G85" s="22"/>
      <c r="H85" s="22"/>
      <c r="I85" s="22"/>
      <c r="J85" s="27"/>
    </row>
    <row r="86" spans="1:18" x14ac:dyDescent="0.25">
      <c r="B86" s="26"/>
      <c r="C86" s="355" t="s">
        <v>2754</v>
      </c>
      <c r="D86" s="22"/>
      <c r="E86" s="22"/>
      <c r="F86" s="22"/>
      <c r="G86" s="22"/>
      <c r="H86" s="22"/>
      <c r="I86" s="22"/>
      <c r="J86" s="27"/>
    </row>
    <row r="87" spans="1:18" x14ac:dyDescent="0.25">
      <c r="B87" s="26"/>
      <c r="C87" s="355" t="s">
        <v>2755</v>
      </c>
      <c r="D87" s="22"/>
      <c r="E87" s="22"/>
      <c r="F87" s="22"/>
      <c r="G87" s="22"/>
      <c r="H87" s="22"/>
      <c r="I87" s="22"/>
      <c r="J87" s="27"/>
    </row>
    <row r="88" spans="1:18" x14ac:dyDescent="0.25">
      <c r="B88" s="26"/>
      <c r="C88" s="22"/>
      <c r="D88" s="22"/>
      <c r="E88" s="22"/>
      <c r="F88" s="22"/>
      <c r="G88" s="22"/>
      <c r="H88" s="22"/>
      <c r="I88" s="22"/>
      <c r="J88" s="27"/>
    </row>
    <row r="89" spans="1:18" x14ac:dyDescent="0.25">
      <c r="B89" s="26"/>
      <c r="C89" s="22"/>
      <c r="D89" s="22"/>
      <c r="E89" s="22"/>
      <c r="F89" s="22"/>
      <c r="G89" s="22"/>
      <c r="H89" s="22"/>
      <c r="I89" s="22"/>
      <c r="J89" s="27"/>
    </row>
    <row r="90" spans="1:18" ht="15.75" thickBot="1" x14ac:dyDescent="0.3">
      <c r="B90" s="352"/>
      <c r="C90" s="33"/>
      <c r="D90" s="33"/>
      <c r="E90" s="33"/>
      <c r="F90" s="33"/>
      <c r="G90" s="33"/>
      <c r="H90" s="33"/>
      <c r="I90" s="33"/>
      <c r="J90" s="353"/>
    </row>
  </sheetData>
  <mergeCells count="6">
    <mergeCell ref="C25:H26"/>
    <mergeCell ref="C27:H28"/>
    <mergeCell ref="C29:H30"/>
    <mergeCell ref="C79:I79"/>
    <mergeCell ref="C78:I78"/>
    <mergeCell ref="C74:I74"/>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zoomScale="80" zoomScaleNormal="80" workbookViewId="0">
      <selection activeCell="B2" sqref="B2"/>
    </sheetView>
  </sheetViews>
  <sheetFormatPr defaultRowHeight="15" x14ac:dyDescent="0.25"/>
  <cols>
    <col min="1" max="1" width="4.7109375" style="61" customWidth="1"/>
    <col min="2" max="2" width="16.85546875" style="40" bestFit="1" customWidth="1"/>
    <col min="3" max="3" width="162.42578125" style="41" customWidth="1"/>
    <col min="4" max="31" width="9.140625" style="37"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760" t="s">
        <v>37</v>
      </c>
      <c r="B1" s="761"/>
      <c r="C1" s="761"/>
    </row>
    <row r="2" spans="1:31" ht="31.5" x14ac:dyDescent="0.5">
      <c r="A2" s="38" t="s">
        <v>24</v>
      </c>
      <c r="B2" s="39"/>
      <c r="C2" s="39"/>
    </row>
    <row r="3" spans="1:31" x14ac:dyDescent="0.25">
      <c r="A3" s="21"/>
    </row>
    <row r="4" spans="1:31" s="46" customFormat="1" ht="18.75" x14ac:dyDescent="0.25">
      <c r="A4" s="42"/>
      <c r="B4" s="43"/>
      <c r="C4" s="44" t="s">
        <v>38</v>
      </c>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row>
    <row r="5" spans="1:31" s="51" customFormat="1" ht="18.75" x14ac:dyDescent="0.25">
      <c r="A5" s="47" t="s">
        <v>39</v>
      </c>
      <c r="B5" s="48"/>
      <c r="C5" s="49"/>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row>
    <row r="6" spans="1:31" ht="14.45" customHeight="1" x14ac:dyDescent="0.25">
      <c r="A6" s="52" t="s">
        <v>40</v>
      </c>
      <c r="B6" s="52"/>
      <c r="C6" s="53"/>
    </row>
    <row r="7" spans="1:31" ht="60" x14ac:dyDescent="0.25">
      <c r="A7" s="54"/>
      <c r="B7" s="55" t="s">
        <v>41</v>
      </c>
      <c r="C7" s="56" t="s">
        <v>42</v>
      </c>
    </row>
    <row r="8" spans="1:31" ht="14.45" customHeight="1" x14ac:dyDescent="0.25">
      <c r="A8" s="52" t="s">
        <v>43</v>
      </c>
      <c r="B8" s="52"/>
      <c r="C8" s="53"/>
    </row>
    <row r="9" spans="1:31" ht="23.25" customHeight="1" x14ac:dyDescent="0.25">
      <c r="A9" s="57"/>
      <c r="B9" s="55" t="s">
        <v>44</v>
      </c>
      <c r="C9" s="58" t="s">
        <v>1535</v>
      </c>
    </row>
    <row r="10" spans="1:31" ht="14.45" customHeight="1" x14ac:dyDescent="0.25">
      <c r="A10" s="52" t="s">
        <v>45</v>
      </c>
      <c r="B10" s="52"/>
      <c r="C10" s="53"/>
    </row>
    <row r="11" spans="1:31" ht="23.25" customHeight="1" x14ac:dyDescent="0.25">
      <c r="A11" s="57"/>
      <c r="B11" s="55" t="s">
        <v>46</v>
      </c>
      <c r="C11" s="58" t="s">
        <v>47</v>
      </c>
    </row>
    <row r="12" spans="1:31" ht="14.45" customHeight="1" x14ac:dyDescent="0.25">
      <c r="A12" s="52" t="s">
        <v>48</v>
      </c>
      <c r="B12" s="52"/>
      <c r="C12" s="53"/>
    </row>
    <row r="13" spans="1:31" ht="30" x14ac:dyDescent="0.25">
      <c r="A13" s="54"/>
      <c r="B13" s="55" t="s">
        <v>49</v>
      </c>
      <c r="C13" s="56" t="s">
        <v>50</v>
      </c>
    </row>
    <row r="14" spans="1:31" ht="14.45" customHeight="1" x14ac:dyDescent="0.25">
      <c r="A14" s="52" t="s">
        <v>51</v>
      </c>
      <c r="B14" s="52"/>
      <c r="C14" s="53"/>
    </row>
    <row r="15" spans="1:31" ht="38.25" customHeight="1" x14ac:dyDescent="0.25">
      <c r="A15" s="54"/>
      <c r="B15" s="55" t="s">
        <v>52</v>
      </c>
      <c r="C15" s="58" t="s">
        <v>53</v>
      </c>
    </row>
    <row r="16" spans="1:31" ht="14.45" customHeight="1" x14ac:dyDescent="0.25">
      <c r="A16" s="52" t="s">
        <v>54</v>
      </c>
      <c r="B16" s="52"/>
      <c r="C16" s="53"/>
    </row>
    <row r="17" spans="1:31" ht="26.25" customHeight="1" x14ac:dyDescent="0.25">
      <c r="A17" s="54"/>
      <c r="B17" s="55" t="s">
        <v>55</v>
      </c>
      <c r="C17" s="58" t="s">
        <v>56</v>
      </c>
    </row>
    <row r="18" spans="1:31" ht="14.45" customHeight="1" x14ac:dyDescent="0.25">
      <c r="A18" s="52" t="s">
        <v>57</v>
      </c>
      <c r="B18" s="52"/>
      <c r="C18" s="53"/>
    </row>
    <row r="19" spans="1:31" ht="40.5" customHeight="1" x14ac:dyDescent="0.25">
      <c r="A19" s="54"/>
      <c r="B19" s="55" t="s">
        <v>58</v>
      </c>
      <c r="C19" s="56" t="s">
        <v>59</v>
      </c>
      <c r="D19" s="59"/>
    </row>
    <row r="20" spans="1:31" s="51" customFormat="1" ht="18.75" x14ac:dyDescent="0.25">
      <c r="A20" s="47" t="s">
        <v>60</v>
      </c>
      <c r="B20" s="48"/>
      <c r="C20" s="6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row>
    <row r="21" spans="1:31" ht="14.45" customHeight="1" x14ac:dyDescent="0.25">
      <c r="A21" s="52" t="s">
        <v>61</v>
      </c>
      <c r="B21" s="52"/>
      <c r="C21" s="53"/>
    </row>
    <row r="22" spans="1:31" ht="42.6" customHeight="1" x14ac:dyDescent="0.25">
      <c r="A22" s="57"/>
      <c r="B22" s="55" t="s">
        <v>62</v>
      </c>
      <c r="C22" s="56" t="s">
        <v>63</v>
      </c>
    </row>
    <row r="23" spans="1:31" ht="14.45" customHeight="1" x14ac:dyDescent="0.25">
      <c r="A23" s="52" t="s">
        <v>64</v>
      </c>
      <c r="B23" s="52"/>
      <c r="C23" s="53"/>
      <c r="D23" s="59"/>
    </row>
    <row r="24" spans="1:31" ht="30" x14ac:dyDescent="0.25">
      <c r="A24" s="54"/>
      <c r="B24" s="55" t="s">
        <v>65</v>
      </c>
      <c r="C24" s="58" t="s">
        <v>2111</v>
      </c>
      <c r="D24" s="59"/>
    </row>
    <row r="25" spans="1:31" ht="14.45" customHeight="1" x14ac:dyDescent="0.25">
      <c r="A25" s="193" t="s">
        <v>1541</v>
      </c>
      <c r="B25" s="52"/>
      <c r="C25" s="53"/>
      <c r="D25" s="59"/>
    </row>
    <row r="26" spans="1:31" ht="38.25" customHeight="1" x14ac:dyDescent="0.25">
      <c r="A26" s="54"/>
      <c r="B26" s="55" t="s">
        <v>66</v>
      </c>
      <c r="C26" s="58" t="s">
        <v>67</v>
      </c>
      <c r="D26" s="59"/>
    </row>
    <row r="27" spans="1:31" ht="14.45" customHeight="1" x14ac:dyDescent="0.25">
      <c r="A27" s="52" t="s">
        <v>68</v>
      </c>
      <c r="B27" s="52"/>
      <c r="C27" s="53"/>
    </row>
    <row r="28" spans="1:31" ht="34.5" customHeight="1" x14ac:dyDescent="0.25">
      <c r="A28" s="54"/>
      <c r="B28" s="55" t="s">
        <v>69</v>
      </c>
      <c r="C28" s="58" t="s">
        <v>70</v>
      </c>
    </row>
    <row r="29" spans="1:31" x14ac:dyDescent="0.25">
      <c r="A29" s="193" t="s">
        <v>1538</v>
      </c>
      <c r="B29" s="193"/>
      <c r="C29" s="194"/>
    </row>
    <row r="30" spans="1:31" ht="60" x14ac:dyDescent="0.25">
      <c r="A30" s="195"/>
      <c r="B30" s="196" t="s">
        <v>1536</v>
      </c>
      <c r="C30" s="58" t="s">
        <v>2112</v>
      </c>
    </row>
    <row r="31" spans="1:31" x14ac:dyDescent="0.25">
      <c r="A31" s="193" t="s">
        <v>1537</v>
      </c>
      <c r="B31" s="193"/>
      <c r="C31" s="194"/>
    </row>
    <row r="32" spans="1:31" ht="30" x14ac:dyDescent="0.25">
      <c r="A32" s="195"/>
      <c r="B32" s="196" t="s">
        <v>1539</v>
      </c>
      <c r="C32" s="58" t="s">
        <v>1540</v>
      </c>
    </row>
    <row r="33" spans="1:3" x14ac:dyDescent="0.25">
      <c r="A33" s="193" t="s">
        <v>1542</v>
      </c>
      <c r="B33" s="193"/>
      <c r="C33" s="194"/>
    </row>
    <row r="34" spans="1:3" ht="30" x14ac:dyDescent="0.25">
      <c r="A34" s="195"/>
      <c r="B34" s="196" t="s">
        <v>1546</v>
      </c>
      <c r="C34" s="58" t="s">
        <v>1545</v>
      </c>
    </row>
    <row r="38" spans="1:3" x14ac:dyDescent="0.25">
      <c r="C38" s="197"/>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heetViews>
  <sheetFormatPr defaultColWidth="8.85546875" defaultRowHeight="15" outlineLevelRow="1" x14ac:dyDescent="0.25"/>
  <cols>
    <col min="1" max="1" width="13.28515625" style="66" customWidth="1"/>
    <col min="2" max="2" width="60.7109375" style="66" customWidth="1"/>
    <col min="3" max="3" width="39.140625" style="66" bestFit="1" customWidth="1"/>
    <col min="4" max="4" width="35.140625" style="66" bestFit="1" customWidth="1"/>
    <col min="5" max="5" width="6.7109375" style="66" customWidth="1"/>
    <col min="6" max="6" width="41.7109375" style="66" customWidth="1"/>
    <col min="7" max="7" width="41.7109375" style="64" customWidth="1"/>
    <col min="8" max="8" width="7.28515625" style="66" customWidth="1"/>
    <col min="9" max="10" width="38.140625" style="66" customWidth="1"/>
    <col min="11" max="11" width="47.7109375" style="66" customWidth="1"/>
    <col min="12" max="12" width="7.28515625" style="66" customWidth="1"/>
    <col min="13" max="13" width="25.7109375" style="66" customWidth="1"/>
    <col min="14" max="14" width="25.7109375" style="64" customWidth="1"/>
    <col min="15" max="16384" width="8.85546875" style="96"/>
  </cols>
  <sheetData>
    <row r="1" spans="1:13" ht="31.5" x14ac:dyDescent="0.25">
      <c r="A1" s="183" t="s">
        <v>1492</v>
      </c>
      <c r="B1" s="183"/>
      <c r="C1" s="64"/>
      <c r="D1" s="64"/>
      <c r="E1" s="64"/>
      <c r="F1" s="368" t="s">
        <v>2731</v>
      </c>
      <c r="H1" s="64"/>
      <c r="I1" s="183"/>
      <c r="J1" s="64"/>
      <c r="K1" s="64"/>
      <c r="L1" s="64"/>
      <c r="M1" s="64"/>
    </row>
    <row r="2" spans="1:13" ht="15.75" thickBot="1" x14ac:dyDescent="0.3">
      <c r="A2" s="64"/>
      <c r="B2" s="65"/>
      <c r="C2" s="65"/>
      <c r="D2" s="64"/>
      <c r="E2" s="64"/>
      <c r="F2" s="64"/>
      <c r="H2" s="64"/>
      <c r="L2" s="64"/>
      <c r="M2" s="64"/>
    </row>
    <row r="3" spans="1:13" ht="19.5" thickBot="1" x14ac:dyDescent="0.3">
      <c r="A3" s="67"/>
      <c r="B3" s="68" t="s">
        <v>71</v>
      </c>
      <c r="C3" s="69" t="s">
        <v>1523</v>
      </c>
      <c r="D3" s="67"/>
      <c r="E3" s="67"/>
      <c r="F3" s="64"/>
      <c r="G3" s="67"/>
      <c r="H3" s="64"/>
      <c r="L3" s="64"/>
      <c r="M3" s="64"/>
    </row>
    <row r="4" spans="1:13" ht="15.75" thickBot="1" x14ac:dyDescent="0.3">
      <c r="H4" s="64"/>
      <c r="L4" s="64"/>
      <c r="M4" s="64"/>
    </row>
    <row r="5" spans="1:13" ht="18.75" x14ac:dyDescent="0.25">
      <c r="A5" s="70"/>
      <c r="B5" s="71" t="s">
        <v>73</v>
      </c>
      <c r="C5" s="70"/>
      <c r="E5" s="72"/>
      <c r="F5" s="72"/>
      <c r="H5" s="64"/>
      <c r="L5" s="64"/>
      <c r="M5" s="64"/>
    </row>
    <row r="6" spans="1:13" x14ac:dyDescent="0.25">
      <c r="B6" s="74" t="s">
        <v>74</v>
      </c>
      <c r="C6" s="259"/>
      <c r="D6" s="259"/>
      <c r="H6" s="64"/>
      <c r="L6" s="64"/>
      <c r="M6" s="64"/>
    </row>
    <row r="7" spans="1:13" x14ac:dyDescent="0.25">
      <c r="B7" s="73" t="s">
        <v>75</v>
      </c>
      <c r="C7" s="259"/>
      <c r="D7" s="259"/>
      <c r="H7" s="64"/>
      <c r="L7" s="64"/>
      <c r="M7" s="64"/>
    </row>
    <row r="8" spans="1:13" x14ac:dyDescent="0.25">
      <c r="B8" s="73" t="s">
        <v>76</v>
      </c>
      <c r="C8" s="259"/>
      <c r="D8" s="259"/>
      <c r="F8" s="66" t="s">
        <v>77</v>
      </c>
      <c r="H8" s="64"/>
      <c r="L8" s="64"/>
      <c r="M8" s="64"/>
    </row>
    <row r="9" spans="1:13" x14ac:dyDescent="0.25">
      <c r="B9" s="369" t="s">
        <v>2622</v>
      </c>
      <c r="H9" s="64"/>
      <c r="L9" s="64"/>
      <c r="M9" s="64"/>
    </row>
    <row r="10" spans="1:13" x14ac:dyDescent="0.25">
      <c r="B10" s="74" t="s">
        <v>78</v>
      </c>
      <c r="H10" s="64"/>
      <c r="L10" s="64"/>
      <c r="M10" s="64"/>
    </row>
    <row r="11" spans="1:13" ht="15.75" thickBot="1" x14ac:dyDescent="0.3">
      <c r="B11" s="75" t="s">
        <v>79</v>
      </c>
      <c r="H11" s="64"/>
      <c r="L11" s="64"/>
      <c r="M11" s="64"/>
    </row>
    <row r="12" spans="1:13" x14ac:dyDescent="0.25">
      <c r="B12" s="76"/>
      <c r="H12" s="64"/>
      <c r="L12" s="64"/>
      <c r="M12" s="64"/>
    </row>
    <row r="13" spans="1:13" ht="37.5" x14ac:dyDescent="0.25">
      <c r="A13" s="77" t="s">
        <v>80</v>
      </c>
      <c r="B13" s="77" t="s">
        <v>74</v>
      </c>
      <c r="C13" s="78"/>
      <c r="D13" s="78"/>
      <c r="E13" s="78"/>
      <c r="F13" s="78"/>
      <c r="G13" s="79"/>
      <c r="H13" s="64"/>
      <c r="L13" s="64"/>
      <c r="M13" s="64"/>
    </row>
    <row r="14" spans="1:13" x14ac:dyDescent="0.25">
      <c r="A14" s="66" t="s">
        <v>81</v>
      </c>
      <c r="B14" s="80" t="s">
        <v>0</v>
      </c>
      <c r="C14" s="733" t="s">
        <v>12</v>
      </c>
      <c r="E14" s="72"/>
      <c r="F14" s="72"/>
      <c r="H14" s="64"/>
      <c r="L14" s="64"/>
      <c r="M14" s="64"/>
    </row>
    <row r="15" spans="1:13" x14ac:dyDescent="0.25">
      <c r="A15" s="66" t="s">
        <v>83</v>
      </c>
      <c r="B15" s="80" t="s">
        <v>84</v>
      </c>
      <c r="C15" s="733" t="s">
        <v>2760</v>
      </c>
      <c r="E15" s="72"/>
      <c r="F15" s="72"/>
      <c r="H15" s="64"/>
      <c r="L15" s="64"/>
      <c r="M15" s="64"/>
    </row>
    <row r="16" spans="1:13" ht="60" x14ac:dyDescent="0.25">
      <c r="A16" s="66" t="s">
        <v>85</v>
      </c>
      <c r="B16" s="80" t="s">
        <v>86</v>
      </c>
      <c r="C16" s="734" t="s">
        <v>3145</v>
      </c>
      <c r="E16" s="72"/>
      <c r="F16" s="72"/>
      <c r="H16" s="64"/>
      <c r="L16" s="64"/>
      <c r="M16" s="64"/>
    </row>
    <row r="17" spans="1:13" x14ac:dyDescent="0.25">
      <c r="A17" s="66" t="s">
        <v>87</v>
      </c>
      <c r="B17" s="80" t="s">
        <v>88</v>
      </c>
      <c r="C17" s="735">
        <v>44834</v>
      </c>
      <c r="E17" s="72"/>
      <c r="F17" s="72"/>
      <c r="H17" s="64"/>
      <c r="L17" s="64"/>
      <c r="M17" s="64"/>
    </row>
    <row r="18" spans="1:13" outlineLevel="1" x14ac:dyDescent="0.25">
      <c r="A18" s="66" t="s">
        <v>89</v>
      </c>
      <c r="B18" s="81" t="s">
        <v>90</v>
      </c>
      <c r="E18" s="72"/>
      <c r="F18" s="72"/>
      <c r="H18" s="64"/>
      <c r="L18" s="64"/>
      <c r="M18" s="64"/>
    </row>
    <row r="19" spans="1:13" outlineLevel="1" x14ac:dyDescent="0.25">
      <c r="A19" s="66" t="s">
        <v>91</v>
      </c>
      <c r="B19" s="81" t="s">
        <v>92</v>
      </c>
      <c r="E19" s="72"/>
      <c r="F19" s="72"/>
      <c r="H19" s="64"/>
      <c r="L19" s="64"/>
      <c r="M19" s="64"/>
    </row>
    <row r="20" spans="1:13" outlineLevel="1" x14ac:dyDescent="0.25">
      <c r="A20" s="66" t="s">
        <v>93</v>
      </c>
      <c r="B20" s="81"/>
      <c r="E20" s="72"/>
      <c r="F20" s="72"/>
      <c r="H20" s="64"/>
      <c r="L20" s="64"/>
      <c r="M20" s="64"/>
    </row>
    <row r="21" spans="1:13" outlineLevel="1" x14ac:dyDescent="0.25">
      <c r="A21" s="66" t="s">
        <v>94</v>
      </c>
      <c r="B21" s="81"/>
      <c r="E21" s="72"/>
      <c r="F21" s="72"/>
      <c r="H21" s="64"/>
      <c r="L21" s="64"/>
      <c r="M21" s="64"/>
    </row>
    <row r="22" spans="1:13" outlineLevel="1" x14ac:dyDescent="0.25">
      <c r="A22" s="66" t="s">
        <v>95</v>
      </c>
      <c r="B22" s="81"/>
      <c r="E22" s="72"/>
      <c r="F22" s="72"/>
      <c r="H22" s="64"/>
      <c r="L22" s="64"/>
      <c r="M22" s="64"/>
    </row>
    <row r="23" spans="1:13" outlineLevel="1" x14ac:dyDescent="0.25">
      <c r="A23" s="66" t="s">
        <v>96</v>
      </c>
      <c r="B23" s="81"/>
      <c r="E23" s="72"/>
      <c r="F23" s="72"/>
      <c r="H23" s="64"/>
      <c r="L23" s="64"/>
      <c r="M23" s="64"/>
    </row>
    <row r="24" spans="1:13" outlineLevel="1" x14ac:dyDescent="0.25">
      <c r="A24" s="66" t="s">
        <v>97</v>
      </c>
      <c r="B24" s="81"/>
      <c r="E24" s="72"/>
      <c r="F24" s="72"/>
      <c r="H24" s="64"/>
      <c r="L24" s="64"/>
      <c r="M24" s="64"/>
    </row>
    <row r="25" spans="1:13" outlineLevel="1" x14ac:dyDescent="0.25">
      <c r="A25" s="66" t="s">
        <v>98</v>
      </c>
      <c r="B25" s="81"/>
      <c r="E25" s="72"/>
      <c r="F25" s="72"/>
      <c r="H25" s="64"/>
      <c r="L25" s="64"/>
      <c r="M25" s="64"/>
    </row>
    <row r="26" spans="1:13" ht="18.75" x14ac:dyDescent="0.25">
      <c r="A26" s="78"/>
      <c r="B26" s="77" t="s">
        <v>75</v>
      </c>
      <c r="C26" s="78"/>
      <c r="D26" s="78"/>
      <c r="E26" s="78"/>
      <c r="F26" s="78"/>
      <c r="G26" s="79"/>
      <c r="H26" s="64"/>
      <c r="L26" s="64"/>
      <c r="M26" s="64"/>
    </row>
    <row r="27" spans="1:13" x14ac:dyDescent="0.25">
      <c r="A27" s="66" t="s">
        <v>99</v>
      </c>
      <c r="B27" s="82" t="s">
        <v>2655</v>
      </c>
      <c r="C27" s="361" t="s">
        <v>3146</v>
      </c>
      <c r="D27" s="83"/>
      <c r="E27" s="83"/>
      <c r="F27" s="83"/>
      <c r="H27" s="64"/>
      <c r="L27" s="64"/>
      <c r="M27" s="64"/>
    </row>
    <row r="28" spans="1:13" x14ac:dyDescent="0.25">
      <c r="A28" s="66" t="s">
        <v>100</v>
      </c>
      <c r="B28" s="370" t="s">
        <v>2654</v>
      </c>
      <c r="C28" s="338" t="s">
        <v>3147</v>
      </c>
      <c r="D28" s="83"/>
      <c r="E28" s="83"/>
      <c r="F28" s="83"/>
      <c r="H28" s="64"/>
      <c r="L28" s="64"/>
      <c r="M28" s="64"/>
    </row>
    <row r="29" spans="1:13" x14ac:dyDescent="0.25">
      <c r="A29" s="66" t="s">
        <v>102</v>
      </c>
      <c r="B29" s="82" t="s">
        <v>101</v>
      </c>
      <c r="C29" s="66" t="s">
        <v>3147</v>
      </c>
      <c r="E29" s="83"/>
      <c r="F29" s="83"/>
      <c r="H29" s="64"/>
      <c r="L29" s="64"/>
      <c r="M29" s="64"/>
    </row>
    <row r="30" spans="1:13" outlineLevel="1" x14ac:dyDescent="0.25">
      <c r="A30" s="66" t="s">
        <v>104</v>
      </c>
      <c r="B30" s="82" t="s">
        <v>103</v>
      </c>
      <c r="C30" s="734" t="s">
        <v>3148</v>
      </c>
      <c r="E30" s="83"/>
      <c r="F30" s="83"/>
      <c r="H30" s="64"/>
      <c r="L30" s="64"/>
      <c r="M30" s="64"/>
    </row>
    <row r="31" spans="1:13" outlineLevel="1" x14ac:dyDescent="0.25">
      <c r="A31" s="66" t="s">
        <v>105</v>
      </c>
      <c r="B31" s="82"/>
      <c r="E31" s="83"/>
      <c r="F31" s="83"/>
      <c r="H31" s="64"/>
      <c r="L31" s="64"/>
      <c r="M31" s="64"/>
    </row>
    <row r="32" spans="1:13" outlineLevel="1" x14ac:dyDescent="0.25">
      <c r="A32" s="66" t="s">
        <v>106</v>
      </c>
      <c r="B32" s="82"/>
      <c r="E32" s="83"/>
      <c r="F32" s="83"/>
      <c r="H32" s="64"/>
      <c r="L32" s="64"/>
      <c r="M32" s="64"/>
    </row>
    <row r="33" spans="1:14" outlineLevel="1" x14ac:dyDescent="0.25">
      <c r="A33" s="66" t="s">
        <v>107</v>
      </c>
      <c r="B33" s="82"/>
      <c r="E33" s="83"/>
      <c r="F33" s="83"/>
      <c r="H33" s="64"/>
      <c r="L33" s="64"/>
      <c r="M33" s="64"/>
    </row>
    <row r="34" spans="1:14" outlineLevel="1" x14ac:dyDescent="0.25">
      <c r="A34" s="66" t="s">
        <v>108</v>
      </c>
      <c r="B34" s="82"/>
      <c r="E34" s="83"/>
      <c r="F34" s="83"/>
      <c r="H34" s="64"/>
      <c r="L34" s="64"/>
      <c r="M34" s="64"/>
    </row>
    <row r="35" spans="1:14" outlineLevel="1" x14ac:dyDescent="0.25">
      <c r="A35" s="66" t="s">
        <v>109</v>
      </c>
      <c r="B35" s="84"/>
      <c r="E35" s="83"/>
      <c r="F35" s="83"/>
      <c r="H35" s="64"/>
      <c r="L35" s="64"/>
      <c r="M35" s="64"/>
    </row>
    <row r="36" spans="1:14" ht="18.75" x14ac:dyDescent="0.25">
      <c r="A36" s="77"/>
      <c r="B36" s="77" t="s">
        <v>76</v>
      </c>
      <c r="C36" s="77"/>
      <c r="D36" s="78"/>
      <c r="E36" s="78"/>
      <c r="F36" s="78"/>
      <c r="G36" s="79"/>
      <c r="H36" s="64"/>
      <c r="L36" s="64"/>
      <c r="M36" s="64"/>
    </row>
    <row r="37" spans="1:14" ht="15" customHeight="1" x14ac:dyDescent="0.25">
      <c r="A37" s="85"/>
      <c r="B37" s="86" t="s">
        <v>110</v>
      </c>
      <c r="C37" s="85" t="s">
        <v>111</v>
      </c>
      <c r="D37" s="87"/>
      <c r="E37" s="87"/>
      <c r="F37" s="87"/>
      <c r="G37" s="88"/>
      <c r="H37" s="64"/>
      <c r="L37" s="64"/>
      <c r="M37" s="64"/>
    </row>
    <row r="38" spans="1:14" x14ac:dyDescent="0.25">
      <c r="A38" s="66" t="s">
        <v>4</v>
      </c>
      <c r="B38" s="83" t="s">
        <v>1365</v>
      </c>
      <c r="C38" s="186">
        <f>'D. Insert Nat Trans Templ'!G254/1000000</f>
        <v>44927.844513540229</v>
      </c>
      <c r="F38" s="83"/>
      <c r="H38" s="64"/>
      <c r="L38" s="64"/>
      <c r="M38" s="64"/>
    </row>
    <row r="39" spans="1:14" x14ac:dyDescent="0.25">
      <c r="A39" s="66" t="s">
        <v>112</v>
      </c>
      <c r="B39" s="83" t="s">
        <v>113</v>
      </c>
      <c r="C39" s="186">
        <f>'D. Insert Nat Trans Templ'!G40/1000000</f>
        <v>30558.027900000001</v>
      </c>
      <c r="F39" s="83"/>
      <c r="H39" s="64"/>
      <c r="L39" s="64"/>
      <c r="M39" s="64"/>
      <c r="N39" s="96"/>
    </row>
    <row r="40" spans="1:14" outlineLevel="1" x14ac:dyDescent="0.25">
      <c r="A40" s="66" t="s">
        <v>114</v>
      </c>
      <c r="B40" s="89" t="s">
        <v>115</v>
      </c>
      <c r="C40" s="186" t="s">
        <v>1193</v>
      </c>
      <c r="F40" s="83"/>
      <c r="H40" s="64"/>
      <c r="L40" s="64"/>
      <c r="M40" s="64"/>
      <c r="N40" s="96"/>
    </row>
    <row r="41" spans="1:14" outlineLevel="1" x14ac:dyDescent="0.25">
      <c r="A41" s="66" t="s">
        <v>117</v>
      </c>
      <c r="B41" s="89" t="s">
        <v>118</v>
      </c>
      <c r="C41" s="186" t="s">
        <v>1193</v>
      </c>
      <c r="F41" s="83"/>
      <c r="H41" s="64"/>
      <c r="L41" s="64"/>
      <c r="M41" s="64"/>
      <c r="N41" s="96"/>
    </row>
    <row r="42" spans="1:14" outlineLevel="1" x14ac:dyDescent="0.25">
      <c r="A42" s="66" t="s">
        <v>119</v>
      </c>
      <c r="B42" s="89"/>
      <c r="C42" s="186"/>
      <c r="F42" s="83"/>
      <c r="H42" s="64"/>
      <c r="L42" s="64"/>
      <c r="M42" s="64"/>
      <c r="N42" s="96"/>
    </row>
    <row r="43" spans="1:14" outlineLevel="1" x14ac:dyDescent="0.25">
      <c r="A43" s="96" t="s">
        <v>1564</v>
      </c>
      <c r="B43" s="83"/>
      <c r="F43" s="83"/>
      <c r="H43" s="64"/>
      <c r="L43" s="64"/>
      <c r="M43" s="64"/>
      <c r="N43" s="96"/>
    </row>
    <row r="44" spans="1:14" ht="15" customHeight="1" x14ac:dyDescent="0.25">
      <c r="A44" s="85"/>
      <c r="B44" s="85" t="s">
        <v>120</v>
      </c>
      <c r="C44" s="85" t="s">
        <v>2659</v>
      </c>
      <c r="D44" s="85" t="s">
        <v>2729</v>
      </c>
      <c r="E44" s="85"/>
      <c r="F44" s="85" t="s">
        <v>2728</v>
      </c>
      <c r="G44" s="85" t="s">
        <v>121</v>
      </c>
      <c r="I44" s="64"/>
      <c r="J44" s="64"/>
      <c r="K44" s="96"/>
      <c r="L44" s="96"/>
      <c r="M44" s="96"/>
      <c r="N44" s="96"/>
    </row>
    <row r="45" spans="1:14" x14ac:dyDescent="0.25">
      <c r="A45" s="66" t="s">
        <v>8</v>
      </c>
      <c r="B45" s="260" t="s">
        <v>122</v>
      </c>
      <c r="C45" s="230">
        <v>0.03</v>
      </c>
      <c r="D45" s="180">
        <f>IF(OR(C38="[For completion]",C39="[For completion]"),"Please complete G.3.1.1 and G.3.1.2",(C38/C39-1-MAX(C45,F45)))</f>
        <v>0.41761527927806785</v>
      </c>
      <c r="E45" s="180"/>
      <c r="F45" s="363">
        <f>1/'D. Insert Nat Trans Templ'!$K$185-1</f>
        <v>5.2631578947368363E-2</v>
      </c>
      <c r="G45" s="733" t="s">
        <v>1193</v>
      </c>
      <c r="H45" s="64"/>
      <c r="L45" s="64"/>
      <c r="M45" s="64"/>
      <c r="N45" s="96"/>
    </row>
    <row r="46" spans="1:14" outlineLevel="1" x14ac:dyDescent="0.25">
      <c r="A46" s="66" t="s">
        <v>123</v>
      </c>
      <c r="B46" s="81" t="s">
        <v>124</v>
      </c>
      <c r="C46" s="180"/>
      <c r="D46" s="363">
        <f>'D. Insert Nat Trans Templ'!G195-1</f>
        <v>6.9518716577539941E-2</v>
      </c>
      <c r="E46" s="180"/>
      <c r="F46" s="180"/>
      <c r="G46" s="103"/>
      <c r="H46" s="64"/>
      <c r="L46" s="64"/>
      <c r="M46" s="64"/>
      <c r="N46" s="96"/>
    </row>
    <row r="47" spans="1:14" outlineLevel="1" x14ac:dyDescent="0.25">
      <c r="A47" s="66" t="s">
        <v>125</v>
      </c>
      <c r="B47" s="81" t="s">
        <v>126</v>
      </c>
      <c r="C47" s="180"/>
      <c r="D47" s="180"/>
      <c r="E47" s="180"/>
      <c r="F47" s="180"/>
      <c r="G47" s="103"/>
      <c r="H47" s="64"/>
      <c r="L47" s="64"/>
      <c r="M47" s="64"/>
      <c r="N47" s="96"/>
    </row>
    <row r="48" spans="1:14" outlineLevel="1" x14ac:dyDescent="0.25">
      <c r="A48" s="66" t="s">
        <v>127</v>
      </c>
      <c r="B48" s="81"/>
      <c r="C48" s="103"/>
      <c r="D48" s="103"/>
      <c r="E48" s="103"/>
      <c r="F48" s="103"/>
      <c r="G48" s="103"/>
      <c r="H48" s="64"/>
      <c r="L48" s="64"/>
      <c r="M48" s="64"/>
      <c r="N48" s="96"/>
    </row>
    <row r="49" spans="1:14" outlineLevel="1" x14ac:dyDescent="0.25">
      <c r="A49" s="66" t="s">
        <v>128</v>
      </c>
      <c r="B49" s="81"/>
      <c r="C49" s="103"/>
      <c r="D49" s="103"/>
      <c r="E49" s="103"/>
      <c r="F49" s="103"/>
      <c r="G49" s="103"/>
      <c r="H49" s="64"/>
      <c r="L49" s="64"/>
      <c r="M49" s="64"/>
      <c r="N49" s="96"/>
    </row>
    <row r="50" spans="1:14" outlineLevel="1" x14ac:dyDescent="0.25">
      <c r="A50" s="66" t="s">
        <v>129</v>
      </c>
      <c r="B50" s="81"/>
      <c r="C50" s="103"/>
      <c r="D50" s="103"/>
      <c r="E50" s="103"/>
      <c r="F50" s="103"/>
      <c r="G50" s="103"/>
      <c r="H50" s="64"/>
      <c r="L50" s="64"/>
      <c r="M50" s="64"/>
      <c r="N50" s="96"/>
    </row>
    <row r="51" spans="1:14" outlineLevel="1" x14ac:dyDescent="0.25">
      <c r="A51" s="66" t="s">
        <v>130</v>
      </c>
      <c r="B51" s="81"/>
      <c r="C51" s="103"/>
      <c r="D51" s="103"/>
      <c r="E51" s="103"/>
      <c r="F51" s="103"/>
      <c r="G51" s="103"/>
      <c r="H51" s="64"/>
      <c r="L51" s="64"/>
      <c r="M51" s="64"/>
      <c r="N51" s="96"/>
    </row>
    <row r="52" spans="1:14" ht="15" customHeight="1" x14ac:dyDescent="0.25">
      <c r="A52" s="85"/>
      <c r="B52" s="86" t="s">
        <v>131</v>
      </c>
      <c r="C52" s="85" t="s">
        <v>111</v>
      </c>
      <c r="D52" s="85"/>
      <c r="E52" s="87"/>
      <c r="F52" s="88" t="s">
        <v>132</v>
      </c>
      <c r="G52" s="88"/>
      <c r="H52" s="64"/>
      <c r="L52" s="64"/>
      <c r="M52" s="64"/>
      <c r="N52" s="96"/>
    </row>
    <row r="53" spans="1:14" x14ac:dyDescent="0.25">
      <c r="A53" s="66" t="s">
        <v>133</v>
      </c>
      <c r="B53" s="83" t="s">
        <v>134</v>
      </c>
      <c r="C53" s="736">
        <f>C38</f>
        <v>44927.844513540229</v>
      </c>
      <c r="E53" s="91"/>
      <c r="F53" s="198">
        <f>IF($C$58=0,"",IF(C53="[for completion]","",C53/$C$58))</f>
        <v>1</v>
      </c>
      <c r="G53" s="92"/>
      <c r="H53" s="64"/>
      <c r="L53" s="64"/>
      <c r="M53" s="64"/>
      <c r="N53" s="96"/>
    </row>
    <row r="54" spans="1:14" x14ac:dyDescent="0.25">
      <c r="A54" s="66" t="s">
        <v>135</v>
      </c>
      <c r="B54" s="83" t="s">
        <v>136</v>
      </c>
      <c r="C54" s="186">
        <v>0</v>
      </c>
      <c r="E54" s="91"/>
      <c r="F54" s="198">
        <f>IF($C$58=0,"",IF(C54="[for completion]","",C54/$C$58))</f>
        <v>0</v>
      </c>
      <c r="G54" s="92"/>
      <c r="H54" s="64"/>
      <c r="L54" s="64"/>
      <c r="M54" s="64"/>
      <c r="N54" s="96"/>
    </row>
    <row r="55" spans="1:14" x14ac:dyDescent="0.25">
      <c r="A55" s="66" t="s">
        <v>137</v>
      </c>
      <c r="B55" s="83" t="s">
        <v>138</v>
      </c>
      <c r="C55" s="244">
        <v>0</v>
      </c>
      <c r="E55" s="91"/>
      <c r="F55" s="206">
        <f>IF($C$58=0,"",IF(C55="[for completion]","",C55/$C$58))</f>
        <v>0</v>
      </c>
      <c r="G55" s="92"/>
      <c r="H55" s="64"/>
      <c r="L55" s="64"/>
      <c r="M55" s="64"/>
      <c r="N55" s="96"/>
    </row>
    <row r="56" spans="1:14" x14ac:dyDescent="0.25">
      <c r="A56" s="66" t="s">
        <v>139</v>
      </c>
      <c r="B56" s="83" t="s">
        <v>140</v>
      </c>
      <c r="C56" s="244">
        <v>0</v>
      </c>
      <c r="E56" s="91"/>
      <c r="F56" s="206">
        <f>IF($C$58=0,"",IF(C56="[for completion]","",C56/$C$58))</f>
        <v>0</v>
      </c>
      <c r="G56" s="92"/>
      <c r="H56" s="64"/>
      <c r="L56" s="64"/>
      <c r="M56" s="64"/>
      <c r="N56" s="96"/>
    </row>
    <row r="57" spans="1:14" x14ac:dyDescent="0.25">
      <c r="A57" s="66" t="s">
        <v>141</v>
      </c>
      <c r="B57" s="66" t="s">
        <v>142</v>
      </c>
      <c r="C57" s="244">
        <v>0</v>
      </c>
      <c r="E57" s="91"/>
      <c r="F57" s="198">
        <f>IF($C$58=0,"",IF(C57="[for completion]","",C57/$C$58))</f>
        <v>0</v>
      </c>
      <c r="G57" s="92"/>
      <c r="H57" s="64"/>
      <c r="L57" s="64"/>
      <c r="M57" s="64"/>
      <c r="N57" s="96"/>
    </row>
    <row r="58" spans="1:14" x14ac:dyDescent="0.25">
      <c r="A58" s="66" t="s">
        <v>143</v>
      </c>
      <c r="B58" s="93" t="s">
        <v>144</v>
      </c>
      <c r="C58" s="188">
        <f>SUM(C53:C57)</f>
        <v>44927.844513540229</v>
      </c>
      <c r="D58" s="91"/>
      <c r="E58" s="91"/>
      <c r="F58" s="199">
        <f>SUM(F53:F57)</f>
        <v>1</v>
      </c>
      <c r="G58" s="92"/>
      <c r="H58" s="64"/>
      <c r="L58" s="64"/>
      <c r="M58" s="64"/>
      <c r="N58" s="96"/>
    </row>
    <row r="59" spans="1:14" outlineLevel="1" x14ac:dyDescent="0.25">
      <c r="A59" s="66" t="s">
        <v>145</v>
      </c>
      <c r="B59" s="95"/>
      <c r="C59" s="186"/>
      <c r="E59" s="91"/>
      <c r="F59" s="198"/>
      <c r="G59" s="92"/>
      <c r="H59" s="64"/>
      <c r="L59" s="64"/>
      <c r="M59" s="64"/>
      <c r="N59" s="96"/>
    </row>
    <row r="60" spans="1:14" outlineLevel="1" x14ac:dyDescent="0.25">
      <c r="A60" s="66" t="s">
        <v>147</v>
      </c>
      <c r="B60" s="95"/>
      <c r="C60" s="186"/>
      <c r="E60" s="91"/>
      <c r="F60" s="198"/>
      <c r="G60" s="92"/>
      <c r="H60" s="64"/>
      <c r="L60" s="64"/>
      <c r="M60" s="64"/>
      <c r="N60" s="96"/>
    </row>
    <row r="61" spans="1:14" outlineLevel="1" x14ac:dyDescent="0.25">
      <c r="A61" s="66" t="s">
        <v>148</v>
      </c>
      <c r="B61" s="95"/>
      <c r="C61" s="186"/>
      <c r="E61" s="91"/>
      <c r="F61" s="198"/>
      <c r="G61" s="92"/>
      <c r="H61" s="64"/>
      <c r="L61" s="64"/>
      <c r="M61" s="64"/>
      <c r="N61" s="96"/>
    </row>
    <row r="62" spans="1:14" outlineLevel="1" x14ac:dyDescent="0.25">
      <c r="A62" s="66" t="s">
        <v>149</v>
      </c>
      <c r="B62" s="95"/>
      <c r="C62" s="186"/>
      <c r="E62" s="91"/>
      <c r="F62" s="198"/>
      <c r="G62" s="92"/>
      <c r="H62" s="64"/>
      <c r="L62" s="64"/>
      <c r="M62" s="64"/>
      <c r="N62" s="96"/>
    </row>
    <row r="63" spans="1:14" outlineLevel="1" x14ac:dyDescent="0.25">
      <c r="A63" s="66" t="s">
        <v>150</v>
      </c>
      <c r="B63" s="95"/>
      <c r="C63" s="186"/>
      <c r="E63" s="91"/>
      <c r="F63" s="198"/>
      <c r="G63" s="92"/>
      <c r="H63" s="64"/>
      <c r="L63" s="64"/>
      <c r="M63" s="64"/>
      <c r="N63" s="96"/>
    </row>
    <row r="64" spans="1:14" outlineLevel="1" x14ac:dyDescent="0.25">
      <c r="A64" s="66" t="s">
        <v>151</v>
      </c>
      <c r="B64" s="95"/>
      <c r="C64" s="189"/>
      <c r="D64" s="96"/>
      <c r="E64" s="96"/>
      <c r="F64" s="198"/>
      <c r="G64" s="94"/>
      <c r="H64" s="64"/>
      <c r="L64" s="64"/>
      <c r="M64" s="64"/>
      <c r="N64" s="96"/>
    </row>
    <row r="65" spans="1:14" ht="15" customHeight="1" x14ac:dyDescent="0.25">
      <c r="A65" s="85"/>
      <c r="B65" s="86" t="s">
        <v>152</v>
      </c>
      <c r="C65" s="135" t="s">
        <v>1376</v>
      </c>
      <c r="D65" s="135" t="s">
        <v>1377</v>
      </c>
      <c r="E65" s="87"/>
      <c r="F65" s="88" t="s">
        <v>153</v>
      </c>
      <c r="G65" s="97" t="s">
        <v>154</v>
      </c>
      <c r="H65" s="64"/>
      <c r="L65" s="64"/>
      <c r="M65" s="64"/>
      <c r="N65" s="96"/>
    </row>
    <row r="66" spans="1:14" x14ac:dyDescent="0.25">
      <c r="A66" s="66" t="s">
        <v>155</v>
      </c>
      <c r="B66" s="83" t="s">
        <v>1425</v>
      </c>
      <c r="C66" s="737">
        <f>'D. Insert Nat Trans Templ'!$G$266/12</f>
        <v>2.8577009727522213</v>
      </c>
      <c r="D66" s="737" t="s">
        <v>1196</v>
      </c>
      <c r="E66" s="80"/>
      <c r="F66" s="98"/>
      <c r="G66" s="99"/>
      <c r="H66" s="64"/>
      <c r="L66" s="64"/>
      <c r="M66" s="64"/>
      <c r="N66" s="96"/>
    </row>
    <row r="67" spans="1:14" x14ac:dyDescent="0.25">
      <c r="B67" s="83"/>
      <c r="E67" s="80"/>
      <c r="F67" s="98"/>
      <c r="G67" s="99"/>
      <c r="H67" s="64"/>
      <c r="L67" s="64"/>
      <c r="M67" s="64"/>
      <c r="N67" s="96"/>
    </row>
    <row r="68" spans="1:14" x14ac:dyDescent="0.25">
      <c r="B68" s="83" t="s">
        <v>1370</v>
      </c>
      <c r="C68" s="80"/>
      <c r="D68" s="80"/>
      <c r="E68" s="80"/>
      <c r="F68" s="99"/>
      <c r="G68" s="99"/>
      <c r="H68" s="64"/>
      <c r="L68" s="64"/>
      <c r="M68" s="64"/>
      <c r="N68" s="96"/>
    </row>
    <row r="69" spans="1:14" x14ac:dyDescent="0.25">
      <c r="B69" s="83" t="s">
        <v>157</v>
      </c>
      <c r="E69" s="80"/>
      <c r="F69" s="99"/>
      <c r="G69" s="99"/>
      <c r="H69" s="64"/>
      <c r="L69" s="64"/>
      <c r="M69" s="64"/>
      <c r="N69" s="96"/>
    </row>
    <row r="70" spans="1:14" x14ac:dyDescent="0.25">
      <c r="A70" s="66" t="s">
        <v>158</v>
      </c>
      <c r="B70" s="175" t="s">
        <v>1512</v>
      </c>
      <c r="C70" s="736">
        <f>'D. Insert Nat Trans Templ'!$K$372/10^6</f>
        <v>5966.7375675999783</v>
      </c>
      <c r="D70" s="737" t="s">
        <v>1196</v>
      </c>
      <c r="E70" s="62"/>
      <c r="F70" s="198">
        <f t="shared" ref="F70:F76" si="0">IF($C$77=0,"",IF(C70="[for completion]","",C70/$C$77))</f>
        <v>0.13280711844080947</v>
      </c>
      <c r="G70" s="198" t="str">
        <f>IF($D$77=0,"",IF(D70="[Mark as ND1 if not relevant]","",D70/$D$77))</f>
        <v/>
      </c>
      <c r="H70" s="64"/>
      <c r="L70" s="64"/>
      <c r="M70" s="64"/>
      <c r="N70" s="96"/>
    </row>
    <row r="71" spans="1:14" x14ac:dyDescent="0.25">
      <c r="A71" s="66" t="s">
        <v>159</v>
      </c>
      <c r="B71" s="176" t="s">
        <v>1513</v>
      </c>
      <c r="C71" s="736">
        <f>'D. Insert Nat Trans Templ'!$K$373/10^6</f>
        <v>5440.3909478800206</v>
      </c>
      <c r="D71" s="737" t="s">
        <v>1196</v>
      </c>
      <c r="E71" s="62"/>
      <c r="F71" s="198">
        <f t="shared" si="0"/>
        <v>0.12109174180925682</v>
      </c>
      <c r="G71" s="198" t="str">
        <f t="shared" ref="G71:G76" si="1">IF($D$77=0,"",IF(D71="[Mark as ND1 if not relevant]","",D71/$D$77))</f>
        <v/>
      </c>
      <c r="H71" s="64"/>
      <c r="L71" s="64"/>
      <c r="M71" s="64"/>
      <c r="N71" s="96"/>
    </row>
    <row r="72" spans="1:14" x14ac:dyDescent="0.25">
      <c r="A72" s="66" t="s">
        <v>160</v>
      </c>
      <c r="B72" s="175" t="s">
        <v>1514</v>
      </c>
      <c r="C72" s="736">
        <f>'D. Insert Nat Trans Templ'!$K$374/10^6</f>
        <v>8097.233536089997</v>
      </c>
      <c r="D72" s="737" t="s">
        <v>1196</v>
      </c>
      <c r="E72" s="62"/>
      <c r="F72" s="198">
        <f t="shared" si="0"/>
        <v>0.18022750977180124</v>
      </c>
      <c r="G72" s="198" t="str">
        <f t="shared" si="1"/>
        <v/>
      </c>
      <c r="H72" s="64"/>
      <c r="L72" s="64"/>
      <c r="M72" s="64"/>
      <c r="N72" s="96"/>
    </row>
    <row r="73" spans="1:14" x14ac:dyDescent="0.25">
      <c r="A73" s="66" t="s">
        <v>161</v>
      </c>
      <c r="B73" s="175" t="s">
        <v>1515</v>
      </c>
      <c r="C73" s="736">
        <f>'D. Insert Nat Trans Templ'!$K$375/10^6</f>
        <v>15777.271523650024</v>
      </c>
      <c r="D73" s="737" t="s">
        <v>1196</v>
      </c>
      <c r="E73" s="62"/>
      <c r="F73" s="198">
        <f t="shared" si="0"/>
        <v>0.35116911782614446</v>
      </c>
      <c r="G73" s="198" t="str">
        <f t="shared" si="1"/>
        <v/>
      </c>
      <c r="H73" s="64"/>
      <c r="L73" s="64"/>
      <c r="M73" s="64"/>
      <c r="N73" s="96"/>
    </row>
    <row r="74" spans="1:14" x14ac:dyDescent="0.25">
      <c r="A74" s="66" t="s">
        <v>162</v>
      </c>
      <c r="B74" s="175" t="s">
        <v>1516</v>
      </c>
      <c r="C74" s="736">
        <f>SUM('D. Insert Nat Trans Templ'!$K$376)/10^6</f>
        <v>9444.2635966799789</v>
      </c>
      <c r="D74" s="737" t="s">
        <v>1196</v>
      </c>
      <c r="E74" s="62"/>
      <c r="F74" s="198">
        <f t="shared" si="0"/>
        <v>0.21020958603597692</v>
      </c>
      <c r="G74" s="198" t="str">
        <f t="shared" si="1"/>
        <v/>
      </c>
      <c r="H74" s="64"/>
      <c r="L74" s="64"/>
      <c r="M74" s="64"/>
      <c r="N74" s="96"/>
    </row>
    <row r="75" spans="1:14" x14ac:dyDescent="0.25">
      <c r="A75" s="66" t="s">
        <v>163</v>
      </c>
      <c r="B75" s="175" t="s">
        <v>1517</v>
      </c>
      <c r="C75" s="736">
        <f>SUM('D. Insert Nat Trans Templ'!K377:K379)/10^6</f>
        <v>201.76396212999984</v>
      </c>
      <c r="D75" s="737" t="s">
        <v>1196</v>
      </c>
      <c r="E75" s="62"/>
      <c r="F75" s="198">
        <f t="shared" si="0"/>
        <v>4.4908444710538876E-3</v>
      </c>
      <c r="G75" s="198" t="str">
        <f t="shared" si="1"/>
        <v/>
      </c>
      <c r="H75" s="64"/>
      <c r="L75" s="64"/>
      <c r="M75" s="64"/>
      <c r="N75" s="96"/>
    </row>
    <row r="76" spans="1:14" x14ac:dyDescent="0.25">
      <c r="A76" s="66" t="s">
        <v>164</v>
      </c>
      <c r="B76" s="175" t="s">
        <v>1518</v>
      </c>
      <c r="C76" s="736">
        <f>SUM('D. Insert Nat Trans Templ'!K380)/10^6</f>
        <v>0.18337951</v>
      </c>
      <c r="D76" s="737" t="s">
        <v>1196</v>
      </c>
      <c r="E76" s="62"/>
      <c r="F76" s="198">
        <f t="shared" si="0"/>
        <v>4.0816449572766515E-6</v>
      </c>
      <c r="G76" s="198" t="str">
        <f t="shared" si="1"/>
        <v/>
      </c>
      <c r="H76" s="64"/>
      <c r="L76" s="64"/>
      <c r="M76" s="64"/>
      <c r="N76" s="96"/>
    </row>
    <row r="77" spans="1:14" x14ac:dyDescent="0.25">
      <c r="A77" s="66" t="s">
        <v>165</v>
      </c>
      <c r="B77" s="100" t="s">
        <v>144</v>
      </c>
      <c r="C77" s="188">
        <f>SUM(C70:C76)</f>
        <v>44927.844513539996</v>
      </c>
      <c r="D77" s="188">
        <f>SUM(D70:D76)</f>
        <v>0</v>
      </c>
      <c r="E77" s="83"/>
      <c r="F77" s="199">
        <f>SUM(F70:F76)</f>
        <v>1.0000000000000002</v>
      </c>
      <c r="G77" s="199">
        <f>SUM(G70:G76)</f>
        <v>0</v>
      </c>
      <c r="H77" s="64"/>
      <c r="L77" s="64"/>
      <c r="M77" s="64"/>
      <c r="N77" s="96"/>
    </row>
    <row r="78" spans="1:14" outlineLevel="1" x14ac:dyDescent="0.25">
      <c r="A78" s="66" t="s">
        <v>166</v>
      </c>
      <c r="B78" s="101"/>
      <c r="C78" s="188"/>
      <c r="D78" s="188"/>
      <c r="E78" s="83"/>
      <c r="F78" s="198"/>
      <c r="G78" s="198" t="str">
        <f t="shared" ref="G78:G87" si="2">IF($D$77=0,"",IF(D78="[for completion]","",D78/$D$77))</f>
        <v/>
      </c>
      <c r="H78" s="64"/>
      <c r="L78" s="64"/>
      <c r="M78" s="64"/>
      <c r="N78" s="96"/>
    </row>
    <row r="79" spans="1:14" outlineLevel="1" x14ac:dyDescent="0.25">
      <c r="A79" s="66" t="s">
        <v>167</v>
      </c>
      <c r="B79" s="101"/>
      <c r="C79" s="188"/>
      <c r="D79" s="188"/>
      <c r="E79" s="83"/>
      <c r="F79" s="198"/>
      <c r="G79" s="198" t="str">
        <f t="shared" si="2"/>
        <v/>
      </c>
      <c r="H79" s="64"/>
      <c r="L79" s="64"/>
      <c r="M79" s="64"/>
      <c r="N79" s="96"/>
    </row>
    <row r="80" spans="1:14" outlineLevel="1" x14ac:dyDescent="0.25">
      <c r="A80" s="66" t="s">
        <v>168</v>
      </c>
      <c r="B80" s="101"/>
      <c r="C80" s="188"/>
      <c r="D80" s="188"/>
      <c r="E80" s="83"/>
      <c r="F80" s="198"/>
      <c r="G80" s="198" t="str">
        <f t="shared" si="2"/>
        <v/>
      </c>
      <c r="H80" s="64"/>
      <c r="L80" s="64"/>
      <c r="M80" s="64"/>
      <c r="N80" s="96"/>
    </row>
    <row r="81" spans="1:14" outlineLevel="1" x14ac:dyDescent="0.25">
      <c r="A81" s="66" t="s">
        <v>169</v>
      </c>
      <c r="B81" s="101"/>
      <c r="C81" s="188"/>
      <c r="D81" s="188"/>
      <c r="E81" s="83"/>
      <c r="F81" s="198"/>
      <c r="G81" s="198" t="str">
        <f t="shared" si="2"/>
        <v/>
      </c>
      <c r="H81" s="64"/>
      <c r="L81" s="64"/>
      <c r="M81" s="64"/>
      <c r="N81" s="96"/>
    </row>
    <row r="82" spans="1:14" outlineLevel="1" x14ac:dyDescent="0.25">
      <c r="A82" s="66" t="s">
        <v>170</v>
      </c>
      <c r="B82" s="101"/>
      <c r="C82" s="188"/>
      <c r="D82" s="188"/>
      <c r="E82" s="83"/>
      <c r="F82" s="198"/>
      <c r="G82" s="198" t="str">
        <f t="shared" si="2"/>
        <v/>
      </c>
      <c r="H82" s="64"/>
      <c r="L82" s="64"/>
      <c r="M82" s="64"/>
      <c r="N82" s="96"/>
    </row>
    <row r="83" spans="1:14" outlineLevel="1" x14ac:dyDescent="0.25">
      <c r="A83" s="66" t="s">
        <v>171</v>
      </c>
      <c r="B83" s="101"/>
      <c r="C83" s="91"/>
      <c r="D83" s="91"/>
      <c r="E83" s="83"/>
      <c r="F83" s="92"/>
      <c r="G83" s="92"/>
      <c r="H83" s="64"/>
      <c r="L83" s="64"/>
      <c r="M83" s="64"/>
      <c r="N83" s="96"/>
    </row>
    <row r="84" spans="1:14" outlineLevel="1" x14ac:dyDescent="0.25">
      <c r="A84" s="66" t="s">
        <v>172</v>
      </c>
      <c r="B84" s="101"/>
      <c r="C84" s="91"/>
      <c r="D84" s="91"/>
      <c r="E84" s="83"/>
      <c r="F84" s="92"/>
      <c r="G84" s="92"/>
      <c r="H84" s="64"/>
      <c r="L84" s="64"/>
      <c r="M84" s="64"/>
      <c r="N84" s="96"/>
    </row>
    <row r="85" spans="1:14" outlineLevel="1" x14ac:dyDescent="0.25">
      <c r="A85" s="66" t="s">
        <v>173</v>
      </c>
      <c r="B85" s="101"/>
      <c r="C85" s="91"/>
      <c r="D85" s="91"/>
      <c r="E85" s="83"/>
      <c r="F85" s="92"/>
      <c r="G85" s="92"/>
      <c r="H85" s="64"/>
      <c r="L85" s="64"/>
      <c r="M85" s="64"/>
      <c r="N85" s="96"/>
    </row>
    <row r="86" spans="1:14" outlineLevel="1" x14ac:dyDescent="0.25">
      <c r="A86" s="66" t="s">
        <v>174</v>
      </c>
      <c r="B86" s="100"/>
      <c r="C86" s="91"/>
      <c r="D86" s="91"/>
      <c r="E86" s="83"/>
      <c r="F86" s="92"/>
      <c r="G86" s="92" t="str">
        <f t="shared" si="2"/>
        <v/>
      </c>
      <c r="H86" s="64"/>
      <c r="L86" s="64"/>
      <c r="M86" s="64"/>
      <c r="N86" s="96"/>
    </row>
    <row r="87" spans="1:14" outlineLevel="1" x14ac:dyDescent="0.25">
      <c r="A87" s="66" t="s">
        <v>175</v>
      </c>
      <c r="B87" s="101"/>
      <c r="C87" s="91"/>
      <c r="D87" s="91"/>
      <c r="E87" s="83"/>
      <c r="F87" s="92"/>
      <c r="G87" s="92" t="str">
        <f t="shared" si="2"/>
        <v/>
      </c>
      <c r="H87" s="64"/>
      <c r="L87" s="64"/>
      <c r="M87" s="64"/>
      <c r="N87" s="96"/>
    </row>
    <row r="88" spans="1:14" ht="15" customHeight="1" x14ac:dyDescent="0.25">
      <c r="A88" s="85"/>
      <c r="B88" s="86" t="s">
        <v>176</v>
      </c>
      <c r="C88" s="135" t="s">
        <v>1378</v>
      </c>
      <c r="D88" s="135" t="s">
        <v>1379</v>
      </c>
      <c r="E88" s="87"/>
      <c r="F88" s="88" t="s">
        <v>177</v>
      </c>
      <c r="G88" s="85" t="s">
        <v>178</v>
      </c>
      <c r="H88" s="64"/>
      <c r="L88" s="64"/>
      <c r="M88" s="64"/>
      <c r="N88" s="96"/>
    </row>
    <row r="89" spans="1:14" x14ac:dyDescent="0.25">
      <c r="A89" s="66" t="s">
        <v>179</v>
      </c>
      <c r="B89" s="83" t="s">
        <v>156</v>
      </c>
      <c r="C89" s="737">
        <f>'D. Insert Nat Trans Templ'!G46/12</f>
        <v>2.4655932361304647</v>
      </c>
      <c r="D89" s="737">
        <f>C89+1</f>
        <v>3.4655932361304647</v>
      </c>
      <c r="E89" s="80"/>
      <c r="F89" s="204"/>
      <c r="G89" s="205"/>
      <c r="H89" s="64"/>
      <c r="L89" s="64"/>
      <c r="M89" s="64"/>
      <c r="N89" s="96"/>
    </row>
    <row r="90" spans="1:14" x14ac:dyDescent="0.25">
      <c r="B90" s="83"/>
      <c r="C90" s="190"/>
      <c r="D90" s="190"/>
      <c r="E90" s="80"/>
      <c r="F90" s="204"/>
      <c r="G90" s="205"/>
      <c r="H90" s="64"/>
      <c r="L90" s="64"/>
      <c r="M90" s="64"/>
      <c r="N90" s="96"/>
    </row>
    <row r="91" spans="1:14" x14ac:dyDescent="0.25">
      <c r="B91" s="83" t="s">
        <v>1371</v>
      </c>
      <c r="C91" s="203"/>
      <c r="D91" s="203"/>
      <c r="E91" s="80"/>
      <c r="F91" s="205"/>
      <c r="G91" s="205"/>
      <c r="H91" s="64"/>
      <c r="L91" s="64"/>
      <c r="M91" s="64"/>
      <c r="N91" s="96"/>
    </row>
    <row r="92" spans="1:14" x14ac:dyDescent="0.25">
      <c r="A92" s="66" t="s">
        <v>180</v>
      </c>
      <c r="B92" s="83" t="s">
        <v>157</v>
      </c>
      <c r="C92" s="190"/>
      <c r="D92" s="190"/>
      <c r="E92" s="80"/>
      <c r="F92" s="205"/>
      <c r="G92" s="205"/>
      <c r="H92" s="64"/>
      <c r="L92" s="64"/>
      <c r="M92" s="64"/>
      <c r="N92" s="96"/>
    </row>
    <row r="93" spans="1:14" x14ac:dyDescent="0.25">
      <c r="A93" s="66" t="s">
        <v>181</v>
      </c>
      <c r="B93" s="176" t="s">
        <v>1512</v>
      </c>
      <c r="C93" s="736">
        <f>SUMIF('D. Insert Nat Trans Templ'!$S$18:$S$39, "&lt;1", 'D. Insert Nat Trans Templ'!$G$18:$G$39)/10^6</f>
        <v>10120.34</v>
      </c>
      <c r="D93" s="736">
        <v>0</v>
      </c>
      <c r="E93" s="62"/>
      <c r="F93" s="198">
        <f>IF($C$100=0,"",IF(C93="[for completion]","",IF(C93="","",C93/$C$100)))</f>
        <v>0.33118433012491622</v>
      </c>
      <c r="G93" s="198">
        <f>IF($D$100=0,"",IF(D93="[Mark as ND1 if not relevant]","",IF(D93="","",D93/$D$100)))</f>
        <v>0</v>
      </c>
      <c r="H93" s="64"/>
      <c r="L93" s="64"/>
      <c r="M93" s="64"/>
      <c r="N93" s="96"/>
    </row>
    <row r="94" spans="1:14" x14ac:dyDescent="0.25">
      <c r="A94" s="66" t="s">
        <v>182</v>
      </c>
      <c r="B94" s="176" t="s">
        <v>1513</v>
      </c>
      <c r="C94" s="736">
        <f>SUMIF('D. Insert Nat Trans Templ'!$S$18:$S$39, "&lt;2", 'D. Insert Nat Trans Templ'!$G$18:$G$39)/10^6-C93</f>
        <v>4955.7374999999993</v>
      </c>
      <c r="D94" s="736">
        <f>C93</f>
        <v>10120.34</v>
      </c>
      <c r="E94" s="62"/>
      <c r="F94" s="198">
        <f t="shared" ref="F94:F99" si="3">IF($C$100=0,"",IF(C94="[for completion]","",IF(C94="","",C94/$C$100)))</f>
        <v>0.16217465067501949</v>
      </c>
      <c r="G94" s="198">
        <f t="shared" ref="G94:G99" si="4">IF($D$100=0,"",IF(D94="[Mark as ND1 if not relevant]","",IF(D94="","",D94/$D$100)))</f>
        <v>0.33118433012491622</v>
      </c>
      <c r="H94" s="64"/>
      <c r="L94" s="64"/>
      <c r="M94" s="64"/>
      <c r="N94" s="96"/>
    </row>
    <row r="95" spans="1:14" x14ac:dyDescent="0.25">
      <c r="A95" s="66" t="s">
        <v>183</v>
      </c>
      <c r="B95" s="176" t="s">
        <v>1514</v>
      </c>
      <c r="C95" s="736">
        <f>SUMIF('D. Insert Nat Trans Templ'!$S$18:$S$39, "&lt;3", 'D. Insert Nat Trans Templ'!$G$18:$G$39)/10^6-C93-C94</f>
        <v>3237.5</v>
      </c>
      <c r="D95" s="736">
        <f>C94</f>
        <v>4955.7374999999993</v>
      </c>
      <c r="E95" s="62"/>
      <c r="F95" s="198">
        <f t="shared" si="3"/>
        <v>0.10594597303839755</v>
      </c>
      <c r="G95" s="198">
        <f t="shared" si="4"/>
        <v>0.16217465067501949</v>
      </c>
      <c r="H95" s="64"/>
      <c r="L95" s="64"/>
      <c r="M95" s="64"/>
      <c r="N95" s="96"/>
    </row>
    <row r="96" spans="1:14" x14ac:dyDescent="0.25">
      <c r="A96" s="66" t="s">
        <v>184</v>
      </c>
      <c r="B96" s="176" t="s">
        <v>1515</v>
      </c>
      <c r="C96" s="736">
        <f>SUMIF('D. Insert Nat Trans Templ'!$S$18:$S$39, "&lt;4", 'D. Insert Nat Trans Templ'!$G$18:$G$39)/10^6-C93-C94-C95</f>
        <v>5284.9249999999993</v>
      </c>
      <c r="D96" s="736">
        <f>C95</f>
        <v>3237.5</v>
      </c>
      <c r="E96" s="62"/>
      <c r="F96" s="198">
        <f t="shared" si="3"/>
        <v>0.17294718812662643</v>
      </c>
      <c r="G96" s="198">
        <f t="shared" si="4"/>
        <v>0.10594597303839755</v>
      </c>
      <c r="H96" s="64"/>
      <c r="L96" s="64"/>
      <c r="M96" s="64"/>
      <c r="N96" s="96"/>
    </row>
    <row r="97" spans="1:14" x14ac:dyDescent="0.25">
      <c r="A97" s="66" t="s">
        <v>185</v>
      </c>
      <c r="B97" s="176" t="s">
        <v>1516</v>
      </c>
      <c r="C97" s="736">
        <f>SUMIF('D. Insert Nat Trans Templ'!$S$18:$S$39, "&lt;5", 'D. Insert Nat Trans Templ'!$G$18:$G$39)/10^6-C93-C94-C95-C96</f>
        <v>4919.9000000000015</v>
      </c>
      <c r="D97" s="736">
        <f>C96</f>
        <v>5284.9249999999993</v>
      </c>
      <c r="E97" s="62"/>
      <c r="F97" s="198">
        <f t="shared" si="3"/>
        <v>0.16100188193099993</v>
      </c>
      <c r="G97" s="198">
        <f t="shared" si="4"/>
        <v>0.17294718812662643</v>
      </c>
      <c r="H97" s="64"/>
      <c r="L97" s="64"/>
      <c r="M97" s="64"/>
    </row>
    <row r="98" spans="1:14" x14ac:dyDescent="0.25">
      <c r="A98" s="66" t="s">
        <v>186</v>
      </c>
      <c r="B98" s="176" t="s">
        <v>1517</v>
      </c>
      <c r="C98" s="736">
        <f>SUMIF('D. Insert Nat Trans Templ'!$S$18:$S$39, "&lt;10", 'D. Insert Nat Trans Templ'!$G$18:$G$39)/10^6-C93-C94-C95-C96-C97</f>
        <v>1838.875</v>
      </c>
      <c r="D98" s="736">
        <f>C97+C98</f>
        <v>6758.7750000000015</v>
      </c>
      <c r="E98" s="62"/>
      <c r="F98" s="198">
        <f t="shared" si="3"/>
        <v>6.0176494570187887E-2</v>
      </c>
      <c r="G98" s="198">
        <f t="shared" si="4"/>
        <v>0.2211783765011878</v>
      </c>
      <c r="H98" s="64"/>
      <c r="L98" s="64"/>
      <c r="M98" s="64"/>
    </row>
    <row r="99" spans="1:14" x14ac:dyDescent="0.25">
      <c r="A99" s="66" t="s">
        <v>187</v>
      </c>
      <c r="B99" s="176" t="s">
        <v>1518</v>
      </c>
      <c r="C99" s="736">
        <f>SUMIF('D. Insert Nat Trans Templ'!$S$18:$S$39, "&gt;10", 'D. Insert Nat Trans Templ'!$G$18:$G$39)/10^6</f>
        <v>200.75040000000001</v>
      </c>
      <c r="D99" s="736">
        <f>C99</f>
        <v>200.75040000000001</v>
      </c>
      <c r="E99" s="62"/>
      <c r="F99" s="198">
        <f t="shared" si="3"/>
        <v>6.5694815338525172E-3</v>
      </c>
      <c r="G99" s="198">
        <f t="shared" si="4"/>
        <v>6.5694815338525172E-3</v>
      </c>
      <c r="H99" s="64"/>
      <c r="L99" s="64"/>
      <c r="M99" s="64"/>
    </row>
    <row r="100" spans="1:14" x14ac:dyDescent="0.25">
      <c r="A100" s="66" t="s">
        <v>188</v>
      </c>
      <c r="B100" s="100" t="s">
        <v>144</v>
      </c>
      <c r="C100" s="188">
        <f>SUM(C93:C99)</f>
        <v>30558.027900000001</v>
      </c>
      <c r="D100" s="188">
        <f>SUM(D93:D99)</f>
        <v>30558.027900000001</v>
      </c>
      <c r="E100" s="83"/>
      <c r="F100" s="199">
        <f>SUM(F93:F99)</f>
        <v>1.0000000000000002</v>
      </c>
      <c r="G100" s="199">
        <f>SUM(G93:G99)</f>
        <v>1</v>
      </c>
      <c r="H100" s="64"/>
      <c r="L100" s="64"/>
      <c r="M100" s="64"/>
    </row>
    <row r="101" spans="1:14" outlineLevel="1" x14ac:dyDescent="0.25">
      <c r="A101" s="66" t="s">
        <v>189</v>
      </c>
      <c r="B101" s="101"/>
      <c r="C101" s="188"/>
      <c r="D101" s="188"/>
      <c r="E101" s="83"/>
      <c r="F101" s="198"/>
      <c r="G101" s="198"/>
      <c r="H101" s="64"/>
      <c r="L101" s="64"/>
      <c r="M101" s="64"/>
    </row>
    <row r="102" spans="1:14" outlineLevel="1" x14ac:dyDescent="0.25">
      <c r="A102" s="66" t="s">
        <v>190</v>
      </c>
      <c r="B102" s="101"/>
      <c r="C102" s="188"/>
      <c r="D102" s="188"/>
      <c r="E102" s="83"/>
      <c r="F102" s="198"/>
      <c r="G102" s="198"/>
      <c r="H102" s="64"/>
      <c r="L102" s="64"/>
      <c r="M102" s="64"/>
    </row>
    <row r="103" spans="1:14" outlineLevel="1" x14ac:dyDescent="0.25">
      <c r="A103" s="66" t="s">
        <v>191</v>
      </c>
      <c r="B103" s="101"/>
      <c r="C103" s="188"/>
      <c r="D103" s="188"/>
      <c r="E103" s="83"/>
      <c r="F103" s="198"/>
      <c r="G103" s="198"/>
      <c r="H103" s="64"/>
      <c r="L103" s="64"/>
      <c r="M103" s="64"/>
    </row>
    <row r="104" spans="1:14" outlineLevel="1" x14ac:dyDescent="0.25">
      <c r="A104" s="66" t="s">
        <v>192</v>
      </c>
      <c r="B104" s="101"/>
      <c r="C104" s="188"/>
      <c r="D104" s="188"/>
      <c r="E104" s="83"/>
      <c r="F104" s="198"/>
      <c r="G104" s="198"/>
      <c r="H104" s="64"/>
      <c r="L104" s="64"/>
      <c r="M104" s="64"/>
    </row>
    <row r="105" spans="1:14" outlineLevel="1" x14ac:dyDescent="0.25">
      <c r="A105" s="66" t="s">
        <v>193</v>
      </c>
      <c r="B105" s="101"/>
      <c r="C105" s="188"/>
      <c r="D105" s="188"/>
      <c r="E105" s="83"/>
      <c r="F105" s="198"/>
      <c r="G105" s="198"/>
      <c r="H105" s="64"/>
      <c r="L105" s="64"/>
      <c r="M105" s="64"/>
    </row>
    <row r="106" spans="1:14" outlineLevel="1" x14ac:dyDescent="0.25">
      <c r="A106" s="66" t="s">
        <v>194</v>
      </c>
      <c r="B106" s="101"/>
      <c r="C106" s="91"/>
      <c r="D106" s="91"/>
      <c r="E106" s="83"/>
      <c r="F106" s="92"/>
      <c r="G106" s="92"/>
      <c r="H106" s="64"/>
      <c r="L106" s="64"/>
      <c r="M106" s="64"/>
    </row>
    <row r="107" spans="1:14" outlineLevel="1" x14ac:dyDescent="0.25">
      <c r="A107" s="66" t="s">
        <v>195</v>
      </c>
      <c r="B107" s="101"/>
      <c r="C107" s="91"/>
      <c r="D107" s="91"/>
      <c r="E107" s="83"/>
      <c r="F107" s="92"/>
      <c r="G107" s="92"/>
      <c r="H107" s="64"/>
      <c r="L107" s="64"/>
      <c r="M107" s="64"/>
    </row>
    <row r="108" spans="1:14" outlineLevel="1" x14ac:dyDescent="0.25">
      <c r="A108" s="66" t="s">
        <v>196</v>
      </c>
      <c r="B108" s="100"/>
      <c r="C108" s="91"/>
      <c r="D108" s="91"/>
      <c r="E108" s="83"/>
      <c r="F108" s="92"/>
      <c r="G108" s="92"/>
      <c r="H108" s="64"/>
      <c r="L108" s="64"/>
      <c r="M108" s="64"/>
    </row>
    <row r="109" spans="1:14" outlineLevel="1" x14ac:dyDescent="0.25">
      <c r="A109" s="66" t="s">
        <v>197</v>
      </c>
      <c r="B109" s="101"/>
      <c r="C109" s="91"/>
      <c r="D109" s="91"/>
      <c r="E109" s="83"/>
      <c r="F109" s="92"/>
      <c r="G109" s="92"/>
      <c r="H109" s="64"/>
      <c r="L109" s="64"/>
      <c r="M109" s="64"/>
    </row>
    <row r="110" spans="1:14" outlineLevel="1" x14ac:dyDescent="0.25">
      <c r="A110" s="66" t="s">
        <v>198</v>
      </c>
      <c r="B110" s="101"/>
      <c r="C110" s="91"/>
      <c r="D110" s="91"/>
      <c r="E110" s="83"/>
      <c r="F110" s="92"/>
      <c r="G110" s="92"/>
      <c r="H110" s="64"/>
      <c r="L110" s="64"/>
      <c r="M110" s="64"/>
    </row>
    <row r="111" spans="1:14" ht="15" customHeight="1" x14ac:dyDescent="0.25">
      <c r="A111" s="85"/>
      <c r="B111" s="191" t="s">
        <v>1543</v>
      </c>
      <c r="C111" s="88" t="s">
        <v>199</v>
      </c>
      <c r="D111" s="88" t="s">
        <v>200</v>
      </c>
      <c r="E111" s="87"/>
      <c r="F111" s="88" t="s">
        <v>201</v>
      </c>
      <c r="G111" s="88" t="s">
        <v>202</v>
      </c>
      <c r="H111" s="64"/>
      <c r="L111" s="64"/>
      <c r="M111" s="64"/>
    </row>
    <row r="112" spans="1:14" s="102" customFormat="1" x14ac:dyDescent="0.25">
      <c r="A112" s="66" t="s">
        <v>203</v>
      </c>
      <c r="B112" s="83" t="s">
        <v>204</v>
      </c>
      <c r="C112" s="186">
        <v>0</v>
      </c>
      <c r="D112" s="186">
        <v>0</v>
      </c>
      <c r="E112" s="92"/>
      <c r="F112" s="198">
        <f t="shared" ref="F112:F129" si="5">IF($C$130=0,"",IF(C112="[for completion]","",IF(C112="","",C112/$C$130)))</f>
        <v>0</v>
      </c>
      <c r="G112" s="198">
        <f t="shared" ref="G112:G129" si="6">IF($D$130=0,"",IF(D112="[for completion]","",IF(D112="","",D112/$D$130)))</f>
        <v>0</v>
      </c>
      <c r="I112" s="66"/>
      <c r="J112" s="66"/>
      <c r="K112" s="66"/>
      <c r="L112" s="64" t="s">
        <v>1521</v>
      </c>
      <c r="M112" s="64"/>
      <c r="N112" s="64"/>
    </row>
    <row r="113" spans="1:14" s="102" customFormat="1" x14ac:dyDescent="0.25">
      <c r="A113" s="66" t="s">
        <v>205</v>
      </c>
      <c r="B113" s="83" t="s">
        <v>1522</v>
      </c>
      <c r="C113" s="244">
        <v>0</v>
      </c>
      <c r="D113" s="244">
        <v>0</v>
      </c>
      <c r="E113" s="92"/>
      <c r="F113" s="198">
        <f t="shared" si="5"/>
        <v>0</v>
      </c>
      <c r="G113" s="198">
        <f t="shared" si="6"/>
        <v>0</v>
      </c>
      <c r="I113" s="66"/>
      <c r="J113" s="66"/>
      <c r="K113" s="66"/>
      <c r="L113" s="83" t="s">
        <v>1522</v>
      </c>
      <c r="M113" s="64"/>
      <c r="N113" s="64"/>
    </row>
    <row r="114" spans="1:14" s="102" customFormat="1" x14ac:dyDescent="0.25">
      <c r="A114" s="66" t="s">
        <v>206</v>
      </c>
      <c r="B114" s="83" t="s">
        <v>213</v>
      </c>
      <c r="C114" s="244">
        <v>0</v>
      </c>
      <c r="D114" s="244">
        <v>0</v>
      </c>
      <c r="E114" s="92"/>
      <c r="F114" s="198">
        <f t="shared" si="5"/>
        <v>0</v>
      </c>
      <c r="G114" s="198">
        <f t="shared" si="6"/>
        <v>0</v>
      </c>
      <c r="I114" s="66"/>
      <c r="J114" s="66"/>
      <c r="K114" s="66"/>
      <c r="L114" s="83" t="s">
        <v>213</v>
      </c>
      <c r="M114" s="64"/>
      <c r="N114" s="64"/>
    </row>
    <row r="115" spans="1:14" s="102" customFormat="1" x14ac:dyDescent="0.25">
      <c r="A115" s="66" t="s">
        <v>207</v>
      </c>
      <c r="B115" s="83" t="s">
        <v>1523</v>
      </c>
      <c r="C115" s="736">
        <f>C53</f>
        <v>44927.844513540229</v>
      </c>
      <c r="D115" s="736">
        <f>+C115</f>
        <v>44927.844513540229</v>
      </c>
      <c r="E115" s="92"/>
      <c r="F115" s="198">
        <f t="shared" si="5"/>
        <v>1</v>
      </c>
      <c r="G115" s="198">
        <f t="shared" si="6"/>
        <v>1</v>
      </c>
      <c r="I115" s="66"/>
      <c r="J115" s="66"/>
      <c r="K115" s="66"/>
      <c r="L115" s="83" t="s">
        <v>1523</v>
      </c>
      <c r="M115" s="64"/>
      <c r="N115" s="64"/>
    </row>
    <row r="116" spans="1:14" s="102" customFormat="1" x14ac:dyDescent="0.25">
      <c r="A116" s="66" t="s">
        <v>209</v>
      </c>
      <c r="B116" s="83" t="s">
        <v>1524</v>
      </c>
      <c r="C116" s="244">
        <v>0</v>
      </c>
      <c r="D116" s="244">
        <v>0</v>
      </c>
      <c r="E116" s="92"/>
      <c r="F116" s="198">
        <f t="shared" si="5"/>
        <v>0</v>
      </c>
      <c r="G116" s="198">
        <f t="shared" si="6"/>
        <v>0</v>
      </c>
      <c r="I116" s="66"/>
      <c r="J116" s="66"/>
      <c r="K116" s="66"/>
      <c r="L116" s="83" t="s">
        <v>1524</v>
      </c>
      <c r="M116" s="64"/>
      <c r="N116" s="64"/>
    </row>
    <row r="117" spans="1:14" s="102" customFormat="1" x14ac:dyDescent="0.25">
      <c r="A117" s="66" t="s">
        <v>210</v>
      </c>
      <c r="B117" s="83" t="s">
        <v>215</v>
      </c>
      <c r="C117" s="244">
        <v>0</v>
      </c>
      <c r="D117" s="244">
        <v>0</v>
      </c>
      <c r="E117" s="83"/>
      <c r="F117" s="198">
        <f t="shared" si="5"/>
        <v>0</v>
      </c>
      <c r="G117" s="198">
        <f t="shared" si="6"/>
        <v>0</v>
      </c>
      <c r="I117" s="66"/>
      <c r="J117" s="66"/>
      <c r="K117" s="66"/>
      <c r="L117" s="83" t="s">
        <v>215</v>
      </c>
      <c r="M117" s="64"/>
      <c r="N117" s="64"/>
    </row>
    <row r="118" spans="1:14" x14ac:dyDescent="0.25">
      <c r="A118" s="66" t="s">
        <v>211</v>
      </c>
      <c r="B118" s="83" t="s">
        <v>217</v>
      </c>
      <c r="C118" s="244">
        <v>0</v>
      </c>
      <c r="D118" s="244">
        <v>0</v>
      </c>
      <c r="E118" s="83"/>
      <c r="F118" s="198">
        <f t="shared" si="5"/>
        <v>0</v>
      </c>
      <c r="G118" s="198">
        <f t="shared" si="6"/>
        <v>0</v>
      </c>
      <c r="L118" s="83" t="s">
        <v>217</v>
      </c>
      <c r="M118" s="64"/>
    </row>
    <row r="119" spans="1:14" x14ac:dyDescent="0.25">
      <c r="A119" s="66" t="s">
        <v>212</v>
      </c>
      <c r="B119" s="83" t="s">
        <v>1525</v>
      </c>
      <c r="C119" s="244">
        <v>0</v>
      </c>
      <c r="D119" s="244">
        <v>0</v>
      </c>
      <c r="E119" s="83"/>
      <c r="F119" s="198">
        <f t="shared" si="5"/>
        <v>0</v>
      </c>
      <c r="G119" s="198">
        <f t="shared" si="6"/>
        <v>0</v>
      </c>
      <c r="L119" s="83" t="s">
        <v>1525</v>
      </c>
      <c r="M119" s="64"/>
    </row>
    <row r="120" spans="1:14" x14ac:dyDescent="0.25">
      <c r="A120" s="66" t="s">
        <v>214</v>
      </c>
      <c r="B120" s="83" t="s">
        <v>219</v>
      </c>
      <c r="C120" s="244">
        <v>0</v>
      </c>
      <c r="D120" s="244">
        <v>0</v>
      </c>
      <c r="E120" s="83"/>
      <c r="F120" s="198">
        <f t="shared" si="5"/>
        <v>0</v>
      </c>
      <c r="G120" s="198">
        <f t="shared" si="6"/>
        <v>0</v>
      </c>
      <c r="L120" s="83" t="s">
        <v>219</v>
      </c>
      <c r="M120" s="64"/>
    </row>
    <row r="121" spans="1:14" x14ac:dyDescent="0.25">
      <c r="A121" s="66" t="s">
        <v>216</v>
      </c>
      <c r="B121" s="361" t="s">
        <v>2656</v>
      </c>
      <c r="C121" s="244">
        <v>0</v>
      </c>
      <c r="D121" s="244">
        <v>0</v>
      </c>
      <c r="E121" s="361"/>
      <c r="F121" s="198">
        <f t="shared" si="5"/>
        <v>0</v>
      </c>
      <c r="G121" s="198">
        <f t="shared" si="6"/>
        <v>0</v>
      </c>
      <c r="L121" s="83"/>
      <c r="M121" s="64"/>
    </row>
    <row r="122" spans="1:14" x14ac:dyDescent="0.25">
      <c r="A122" s="66" t="s">
        <v>218</v>
      </c>
      <c r="B122" s="83" t="s">
        <v>1532</v>
      </c>
      <c r="C122" s="244">
        <v>0</v>
      </c>
      <c r="D122" s="244">
        <v>0</v>
      </c>
      <c r="E122" s="83"/>
      <c r="F122" s="198">
        <f t="shared" si="5"/>
        <v>0</v>
      </c>
      <c r="G122" s="198">
        <f t="shared" si="6"/>
        <v>0</v>
      </c>
      <c r="L122" s="83" t="s">
        <v>221</v>
      </c>
      <c r="M122" s="64"/>
    </row>
    <row r="123" spans="1:14" x14ac:dyDescent="0.25">
      <c r="A123" s="66" t="s">
        <v>220</v>
      </c>
      <c r="B123" s="83" t="s">
        <v>221</v>
      </c>
      <c r="C123" s="244">
        <v>0</v>
      </c>
      <c r="D123" s="244">
        <v>0</v>
      </c>
      <c r="E123" s="83"/>
      <c r="F123" s="198">
        <f t="shared" si="5"/>
        <v>0</v>
      </c>
      <c r="G123" s="198">
        <f t="shared" si="6"/>
        <v>0</v>
      </c>
      <c r="L123" s="83" t="s">
        <v>208</v>
      </c>
      <c r="M123" s="64"/>
    </row>
    <row r="124" spans="1:14" x14ac:dyDescent="0.25">
      <c r="A124" s="66" t="s">
        <v>222</v>
      </c>
      <c r="B124" s="83" t="s">
        <v>208</v>
      </c>
      <c r="C124" s="244">
        <v>0</v>
      </c>
      <c r="D124" s="244">
        <v>0</v>
      </c>
      <c r="E124" s="83"/>
      <c r="F124" s="198">
        <f t="shared" si="5"/>
        <v>0</v>
      </c>
      <c r="G124" s="198">
        <f t="shared" si="6"/>
        <v>0</v>
      </c>
      <c r="L124" s="176" t="s">
        <v>1527</v>
      </c>
      <c r="M124" s="64"/>
    </row>
    <row r="125" spans="1:14" x14ac:dyDescent="0.25">
      <c r="A125" s="66" t="s">
        <v>224</v>
      </c>
      <c r="B125" s="176" t="s">
        <v>1527</v>
      </c>
      <c r="C125" s="244">
        <v>0</v>
      </c>
      <c r="D125" s="244">
        <v>0</v>
      </c>
      <c r="E125" s="83"/>
      <c r="F125" s="198">
        <f t="shared" si="5"/>
        <v>0</v>
      </c>
      <c r="G125" s="198">
        <f t="shared" si="6"/>
        <v>0</v>
      </c>
      <c r="L125" s="83" t="s">
        <v>223</v>
      </c>
      <c r="M125" s="64"/>
    </row>
    <row r="126" spans="1:14" x14ac:dyDescent="0.25">
      <c r="A126" s="66" t="s">
        <v>226</v>
      </c>
      <c r="B126" s="83" t="s">
        <v>223</v>
      </c>
      <c r="C126" s="244">
        <v>0</v>
      </c>
      <c r="D126" s="244">
        <v>0</v>
      </c>
      <c r="E126" s="83"/>
      <c r="F126" s="198">
        <f t="shared" si="5"/>
        <v>0</v>
      </c>
      <c r="G126" s="198">
        <f t="shared" si="6"/>
        <v>0</v>
      </c>
      <c r="H126" s="96"/>
      <c r="L126" s="83" t="s">
        <v>225</v>
      </c>
      <c r="M126" s="64"/>
    </row>
    <row r="127" spans="1:14" x14ac:dyDescent="0.25">
      <c r="A127" s="66" t="s">
        <v>227</v>
      </c>
      <c r="B127" s="83" t="s">
        <v>225</v>
      </c>
      <c r="C127" s="244">
        <v>0</v>
      </c>
      <c r="D127" s="244">
        <v>0</v>
      </c>
      <c r="E127" s="83"/>
      <c r="F127" s="198">
        <f t="shared" si="5"/>
        <v>0</v>
      </c>
      <c r="G127" s="198">
        <f t="shared" si="6"/>
        <v>0</v>
      </c>
      <c r="H127" s="64"/>
      <c r="L127" s="83" t="s">
        <v>1526</v>
      </c>
      <c r="M127" s="64"/>
    </row>
    <row r="128" spans="1:14" x14ac:dyDescent="0.25">
      <c r="A128" s="66" t="s">
        <v>1528</v>
      </c>
      <c r="B128" s="83" t="s">
        <v>1526</v>
      </c>
      <c r="C128" s="244">
        <v>0</v>
      </c>
      <c r="D128" s="244">
        <v>0</v>
      </c>
      <c r="E128" s="83"/>
      <c r="F128" s="198">
        <f t="shared" si="5"/>
        <v>0</v>
      </c>
      <c r="G128" s="198">
        <f t="shared" si="6"/>
        <v>0</v>
      </c>
      <c r="H128" s="64"/>
      <c r="L128" s="64"/>
      <c r="M128" s="64"/>
    </row>
    <row r="129" spans="1:14" x14ac:dyDescent="0.25">
      <c r="A129" s="66" t="s">
        <v>1531</v>
      </c>
      <c r="B129" s="83" t="s">
        <v>142</v>
      </c>
      <c r="C129" s="244">
        <v>0</v>
      </c>
      <c r="D129" s="244">
        <v>0</v>
      </c>
      <c r="E129" s="83"/>
      <c r="F129" s="198">
        <f t="shared" si="5"/>
        <v>0</v>
      </c>
      <c r="G129" s="198">
        <f t="shared" si="6"/>
        <v>0</v>
      </c>
      <c r="H129" s="64"/>
      <c r="L129" s="64"/>
      <c r="M129" s="64"/>
    </row>
    <row r="130" spans="1:14" outlineLevel="1" x14ac:dyDescent="0.25">
      <c r="A130" s="274" t="s">
        <v>2657</v>
      </c>
      <c r="B130" s="100" t="s">
        <v>144</v>
      </c>
      <c r="C130" s="186">
        <f>SUM(C112:C129)</f>
        <v>44927.844513540229</v>
      </c>
      <c r="D130" s="186">
        <f>SUM(D112:D129)</f>
        <v>44927.844513540229</v>
      </c>
      <c r="E130" s="83"/>
      <c r="F130" s="180">
        <f>SUM(F112:F129)</f>
        <v>1</v>
      </c>
      <c r="G130" s="180">
        <f>SUM(G112:G129)</f>
        <v>1</v>
      </c>
      <c r="H130" s="64"/>
      <c r="L130" s="64"/>
      <c r="M130" s="64"/>
    </row>
    <row r="131" spans="1:14" outlineLevel="1" x14ac:dyDescent="0.25">
      <c r="A131" s="66" t="s">
        <v>228</v>
      </c>
      <c r="B131" s="95"/>
      <c r="C131" s="186"/>
      <c r="D131" s="186"/>
      <c r="E131" s="83"/>
      <c r="F131" s="198"/>
      <c r="G131" s="198"/>
      <c r="H131" s="64"/>
      <c r="L131" s="64"/>
      <c r="M131" s="64"/>
    </row>
    <row r="132" spans="1:14" outlineLevel="1" x14ac:dyDescent="0.25">
      <c r="A132" s="274" t="s">
        <v>229</v>
      </c>
      <c r="B132" s="95"/>
      <c r="C132" s="186"/>
      <c r="D132" s="186"/>
      <c r="E132" s="83"/>
      <c r="F132" s="198"/>
      <c r="G132" s="198"/>
      <c r="H132" s="64"/>
      <c r="L132" s="64"/>
      <c r="M132" s="64"/>
    </row>
    <row r="133" spans="1:14" outlineLevel="1" x14ac:dyDescent="0.25">
      <c r="A133" s="274" t="s">
        <v>230</v>
      </c>
      <c r="B133" s="95"/>
      <c r="C133" s="186"/>
      <c r="D133" s="186"/>
      <c r="E133" s="83"/>
      <c r="F133" s="198"/>
      <c r="G133" s="198"/>
      <c r="H133" s="64"/>
      <c r="L133" s="64"/>
      <c r="M133" s="64"/>
    </row>
    <row r="134" spans="1:14" outlineLevel="1" x14ac:dyDescent="0.25">
      <c r="A134" s="274" t="s">
        <v>231</v>
      </c>
      <c r="B134" s="95"/>
      <c r="C134" s="186"/>
      <c r="D134" s="186"/>
      <c r="E134" s="83"/>
      <c r="F134" s="198"/>
      <c r="G134" s="198"/>
      <c r="H134" s="64"/>
      <c r="L134" s="64"/>
      <c r="M134" s="64"/>
    </row>
    <row r="135" spans="1:14" outlineLevel="1" x14ac:dyDescent="0.25">
      <c r="A135" s="274" t="s">
        <v>232</v>
      </c>
      <c r="B135" s="95"/>
      <c r="C135" s="186"/>
      <c r="D135" s="186"/>
      <c r="E135" s="83"/>
      <c r="F135" s="198"/>
      <c r="G135" s="198"/>
      <c r="H135" s="64"/>
      <c r="L135" s="64"/>
      <c r="M135" s="64"/>
    </row>
    <row r="136" spans="1:14" outlineLevel="1" x14ac:dyDescent="0.25">
      <c r="A136" s="274" t="s">
        <v>233</v>
      </c>
      <c r="B136" s="95"/>
      <c r="C136" s="186"/>
      <c r="D136" s="186"/>
      <c r="E136" s="83"/>
      <c r="F136" s="198"/>
      <c r="G136" s="198"/>
      <c r="H136" s="64"/>
      <c r="L136" s="64"/>
      <c r="M136" s="64"/>
    </row>
    <row r="137" spans="1:14" ht="15" customHeight="1" x14ac:dyDescent="0.25">
      <c r="A137" s="85"/>
      <c r="B137" s="86" t="s">
        <v>234</v>
      </c>
      <c r="C137" s="88" t="s">
        <v>199</v>
      </c>
      <c r="D137" s="88" t="s">
        <v>200</v>
      </c>
      <c r="E137" s="87"/>
      <c r="F137" s="88" t="s">
        <v>201</v>
      </c>
      <c r="G137" s="88" t="s">
        <v>202</v>
      </c>
      <c r="H137" s="64"/>
      <c r="L137" s="64"/>
      <c r="M137" s="64"/>
    </row>
    <row r="138" spans="1:14" s="102" customFormat="1" x14ac:dyDescent="0.25">
      <c r="A138" s="66" t="s">
        <v>235</v>
      </c>
      <c r="B138" s="83" t="s">
        <v>204</v>
      </c>
      <c r="C138" s="186">
        <f>SUM('D. Insert Nat Trans Templ'!G20:G23,'D. Insert Nat Trans Templ'!G26,'D. Insert Nat Trans Templ'!G27,'D. Insert Nat Trans Templ'!G34,'D. Insert Nat Trans Templ'!G36,'D. Insert Nat Trans Templ'!G38)/1000000</f>
        <v>17029.590400000001</v>
      </c>
      <c r="D138" s="186">
        <v>0</v>
      </c>
      <c r="E138" s="92"/>
      <c r="F138" s="198">
        <f t="shared" ref="F138:F155" si="7">IF($C$156=0,"",IF(C138="[for completion]","",IF(C138="","",C138/$C$156)))</f>
        <v>0.55728695764427916</v>
      </c>
      <c r="G138" s="198">
        <f t="shared" ref="G138:G155" si="8">IF($D$156=0,"",IF(D138="[for completion]","",IF(D138="","",D138/$D$156)))</f>
        <v>0</v>
      </c>
      <c r="H138" s="64"/>
      <c r="I138" s="66"/>
      <c r="J138" s="66"/>
      <c r="K138" s="66"/>
      <c r="L138" s="64"/>
      <c r="M138" s="64"/>
      <c r="N138" s="64"/>
    </row>
    <row r="139" spans="1:14" s="102" customFormat="1" x14ac:dyDescent="0.25">
      <c r="A139" s="66" t="s">
        <v>236</v>
      </c>
      <c r="B139" s="83" t="s">
        <v>1522</v>
      </c>
      <c r="C139" s="186">
        <f>+'D. Insert Nat Trans Templ'!G33/1000000</f>
        <v>1730</v>
      </c>
      <c r="D139" s="244">
        <v>0</v>
      </c>
      <c r="E139" s="92"/>
      <c r="F139" s="198">
        <f t="shared" si="7"/>
        <v>5.6613601036734441E-2</v>
      </c>
      <c r="G139" s="198">
        <f t="shared" si="8"/>
        <v>0</v>
      </c>
      <c r="H139" s="64"/>
      <c r="I139" s="66"/>
      <c r="J139" s="66"/>
      <c r="K139" s="66"/>
      <c r="L139" s="64"/>
      <c r="M139" s="64"/>
      <c r="N139" s="64"/>
    </row>
    <row r="140" spans="1:14" s="102" customFormat="1" x14ac:dyDescent="0.25">
      <c r="A140" s="66" t="s">
        <v>237</v>
      </c>
      <c r="B140" s="83" t="s">
        <v>213</v>
      </c>
      <c r="C140" s="186">
        <v>0</v>
      </c>
      <c r="D140" s="244">
        <v>0</v>
      </c>
      <c r="E140" s="92"/>
      <c r="F140" s="198">
        <f t="shared" si="7"/>
        <v>0</v>
      </c>
      <c r="G140" s="198">
        <f t="shared" si="8"/>
        <v>0</v>
      </c>
      <c r="H140" s="64"/>
      <c r="I140" s="66"/>
      <c r="J140" s="66"/>
      <c r="K140" s="66"/>
      <c r="L140" s="64"/>
      <c r="M140" s="64"/>
      <c r="N140" s="64"/>
    </row>
    <row r="141" spans="1:14" s="102" customFormat="1" x14ac:dyDescent="0.25">
      <c r="A141" s="66" t="s">
        <v>238</v>
      </c>
      <c r="B141" s="83" t="s">
        <v>1523</v>
      </c>
      <c r="C141" s="186">
        <f>SUM('D. Insert Nat Trans Templ'!G24,'D. Insert Nat Trans Templ'!G28)/1000000</f>
        <v>3500</v>
      </c>
      <c r="D141" s="186">
        <f>'D. Insert Nat Trans Templ'!G40/1000000</f>
        <v>30558.027900000001</v>
      </c>
      <c r="E141" s="92"/>
      <c r="F141" s="198">
        <f t="shared" si="7"/>
        <v>0.11453618706853788</v>
      </c>
      <c r="G141" s="198">
        <f t="shared" si="8"/>
        <v>1</v>
      </c>
      <c r="H141" s="64"/>
      <c r="I141" s="66"/>
      <c r="J141" s="66"/>
      <c r="K141" s="66"/>
      <c r="L141" s="64"/>
      <c r="M141" s="64"/>
      <c r="N141" s="64"/>
    </row>
    <row r="142" spans="1:14" s="102" customFormat="1" x14ac:dyDescent="0.25">
      <c r="A142" s="66" t="s">
        <v>239</v>
      </c>
      <c r="B142" s="83" t="s">
        <v>1524</v>
      </c>
      <c r="C142" s="186">
        <f>+SUM('D. Insert Nat Trans Templ'!G30, 'D. Insert Nat Trans Templ'!G32)/1000000</f>
        <v>706.13750000000005</v>
      </c>
      <c r="D142" s="244">
        <v>0</v>
      </c>
      <c r="E142" s="92"/>
      <c r="F142" s="198">
        <f t="shared" si="7"/>
        <v>2.3108084798888477E-2</v>
      </c>
      <c r="G142" s="198">
        <f t="shared" si="8"/>
        <v>0</v>
      </c>
      <c r="H142" s="64"/>
      <c r="I142" s="66"/>
      <c r="J142" s="66"/>
      <c r="K142" s="66"/>
      <c r="L142" s="64"/>
      <c r="M142" s="64"/>
      <c r="N142" s="64"/>
    </row>
    <row r="143" spans="1:14" s="102" customFormat="1" x14ac:dyDescent="0.25">
      <c r="A143" s="66" t="s">
        <v>240</v>
      </c>
      <c r="B143" s="83" t="s">
        <v>215</v>
      </c>
      <c r="C143" s="244">
        <v>0</v>
      </c>
      <c r="D143" s="244">
        <v>0</v>
      </c>
      <c r="E143" s="83"/>
      <c r="F143" s="198">
        <f t="shared" si="7"/>
        <v>0</v>
      </c>
      <c r="G143" s="198">
        <f t="shared" si="8"/>
        <v>0</v>
      </c>
      <c r="H143" s="64"/>
      <c r="I143" s="66"/>
      <c r="J143" s="66"/>
      <c r="K143" s="66"/>
      <c r="L143" s="64"/>
      <c r="M143" s="64"/>
      <c r="N143" s="64"/>
    </row>
    <row r="144" spans="1:14" x14ac:dyDescent="0.25">
      <c r="A144" s="66" t="s">
        <v>241</v>
      </c>
      <c r="B144" s="83" t="s">
        <v>217</v>
      </c>
      <c r="C144" s="244">
        <v>0</v>
      </c>
      <c r="D144" s="244">
        <v>0</v>
      </c>
      <c r="E144" s="83"/>
      <c r="F144" s="198">
        <f t="shared" si="7"/>
        <v>0</v>
      </c>
      <c r="G144" s="198">
        <f t="shared" si="8"/>
        <v>0</v>
      </c>
      <c r="H144" s="64"/>
      <c r="L144" s="64"/>
      <c r="M144" s="64"/>
    </row>
    <row r="145" spans="1:14" x14ac:dyDescent="0.25">
      <c r="A145" s="66" t="s">
        <v>242</v>
      </c>
      <c r="B145" s="83" t="s">
        <v>1525</v>
      </c>
      <c r="C145" s="186">
        <f>('D. Insert Nat Trans Templ'!G25+'D. Insert Nat Trans Templ'!G35+'D. Insert Nat Trans Templ'!G37)/10^6</f>
        <v>4354.8</v>
      </c>
      <c r="D145" s="244">
        <v>0</v>
      </c>
      <c r="E145" s="83"/>
      <c r="F145" s="198">
        <f t="shared" si="7"/>
        <v>0.14250919641316251</v>
      </c>
      <c r="G145" s="198">
        <f t="shared" si="8"/>
        <v>0</v>
      </c>
      <c r="H145" s="64"/>
      <c r="L145" s="64"/>
      <c r="M145" s="64"/>
      <c r="N145" s="96"/>
    </row>
    <row r="146" spans="1:14" x14ac:dyDescent="0.25">
      <c r="A146" s="66" t="s">
        <v>243</v>
      </c>
      <c r="B146" s="83" t="s">
        <v>219</v>
      </c>
      <c r="C146" s="244">
        <v>0</v>
      </c>
      <c r="D146" s="244">
        <v>0</v>
      </c>
      <c r="E146" s="83"/>
      <c r="F146" s="198">
        <f t="shared" si="7"/>
        <v>0</v>
      </c>
      <c r="G146" s="198">
        <f t="shared" si="8"/>
        <v>0</v>
      </c>
      <c r="H146" s="64"/>
      <c r="L146" s="64"/>
      <c r="M146" s="64"/>
      <c r="N146" s="96"/>
    </row>
    <row r="147" spans="1:14" x14ac:dyDescent="0.25">
      <c r="A147" s="66" t="s">
        <v>244</v>
      </c>
      <c r="B147" s="361" t="s">
        <v>2656</v>
      </c>
      <c r="C147" s="244">
        <v>0</v>
      </c>
      <c r="D147" s="244">
        <v>0</v>
      </c>
      <c r="E147" s="361"/>
      <c r="F147" s="198">
        <f t="shared" si="7"/>
        <v>0</v>
      </c>
      <c r="G147" s="198">
        <f t="shared" si="8"/>
        <v>0</v>
      </c>
      <c r="H147" s="64"/>
      <c r="L147" s="64"/>
      <c r="M147" s="64"/>
      <c r="N147" s="96"/>
    </row>
    <row r="148" spans="1:14" x14ac:dyDescent="0.25">
      <c r="A148" s="66" t="s">
        <v>245</v>
      </c>
      <c r="B148" s="83" t="s">
        <v>1532</v>
      </c>
      <c r="C148" s="244">
        <v>0</v>
      </c>
      <c r="D148" s="244">
        <v>0</v>
      </c>
      <c r="E148" s="83"/>
      <c r="F148" s="198">
        <f t="shared" si="7"/>
        <v>0</v>
      </c>
      <c r="G148" s="198">
        <f t="shared" si="8"/>
        <v>0</v>
      </c>
      <c r="H148" s="64"/>
      <c r="L148" s="64"/>
      <c r="M148" s="64"/>
      <c r="N148" s="96"/>
    </row>
    <row r="149" spans="1:14" x14ac:dyDescent="0.25">
      <c r="A149" s="66" t="s">
        <v>246</v>
      </c>
      <c r="B149" s="83" t="s">
        <v>221</v>
      </c>
      <c r="C149" s="244">
        <v>0</v>
      </c>
      <c r="D149" s="244">
        <v>0</v>
      </c>
      <c r="E149" s="83"/>
      <c r="F149" s="198">
        <f t="shared" si="7"/>
        <v>0</v>
      </c>
      <c r="G149" s="198">
        <f t="shared" si="8"/>
        <v>0</v>
      </c>
      <c r="H149" s="64"/>
      <c r="L149" s="64"/>
      <c r="M149" s="64"/>
      <c r="N149" s="96"/>
    </row>
    <row r="150" spans="1:14" x14ac:dyDescent="0.25">
      <c r="A150" s="66" t="s">
        <v>247</v>
      </c>
      <c r="B150" s="83" t="s">
        <v>208</v>
      </c>
      <c r="C150" s="244">
        <v>0</v>
      </c>
      <c r="D150" s="244">
        <v>0</v>
      </c>
      <c r="E150" s="83"/>
      <c r="F150" s="198">
        <f t="shared" si="7"/>
        <v>0</v>
      </c>
      <c r="G150" s="198">
        <f t="shared" si="8"/>
        <v>0</v>
      </c>
      <c r="H150" s="64"/>
      <c r="L150" s="64"/>
      <c r="M150" s="64"/>
      <c r="N150" s="96"/>
    </row>
    <row r="151" spans="1:14" x14ac:dyDescent="0.25">
      <c r="A151" s="66" t="s">
        <v>248</v>
      </c>
      <c r="B151" s="176" t="s">
        <v>1527</v>
      </c>
      <c r="C151" s="244">
        <v>0</v>
      </c>
      <c r="D151" s="244">
        <v>0</v>
      </c>
      <c r="E151" s="83"/>
      <c r="F151" s="198">
        <f t="shared" si="7"/>
        <v>0</v>
      </c>
      <c r="G151" s="198">
        <f t="shared" si="8"/>
        <v>0</v>
      </c>
      <c r="H151" s="64"/>
      <c r="L151" s="64"/>
      <c r="M151" s="64"/>
      <c r="N151" s="96"/>
    </row>
    <row r="152" spans="1:14" x14ac:dyDescent="0.25">
      <c r="A152" s="66" t="s">
        <v>249</v>
      </c>
      <c r="B152" s="83" t="s">
        <v>223</v>
      </c>
      <c r="C152" s="244">
        <v>0</v>
      </c>
      <c r="D152" s="244">
        <v>0</v>
      </c>
      <c r="E152" s="83"/>
      <c r="F152" s="198">
        <f t="shared" si="7"/>
        <v>0</v>
      </c>
      <c r="G152" s="198">
        <f t="shared" si="8"/>
        <v>0</v>
      </c>
      <c r="H152" s="64"/>
      <c r="L152" s="64"/>
      <c r="M152" s="64"/>
      <c r="N152" s="96"/>
    </row>
    <row r="153" spans="1:14" x14ac:dyDescent="0.25">
      <c r="A153" s="66" t="s">
        <v>250</v>
      </c>
      <c r="B153" s="83" t="s">
        <v>225</v>
      </c>
      <c r="C153" s="244">
        <v>0</v>
      </c>
      <c r="D153" s="244">
        <v>0</v>
      </c>
      <c r="E153" s="83"/>
      <c r="F153" s="198">
        <f t="shared" si="7"/>
        <v>0</v>
      </c>
      <c r="G153" s="198">
        <f t="shared" si="8"/>
        <v>0</v>
      </c>
      <c r="H153" s="64"/>
      <c r="L153" s="64"/>
      <c r="M153" s="64"/>
      <c r="N153" s="96"/>
    </row>
    <row r="154" spans="1:14" x14ac:dyDescent="0.25">
      <c r="A154" s="66" t="s">
        <v>1529</v>
      </c>
      <c r="B154" s="83" t="s">
        <v>1526</v>
      </c>
      <c r="C154" s="186">
        <f>('D. Insert Nat Trans Templ'!G39)/10^6</f>
        <v>3237.5</v>
      </c>
      <c r="D154" s="244">
        <v>0</v>
      </c>
      <c r="E154" s="83"/>
      <c r="F154" s="198">
        <f t="shared" si="7"/>
        <v>0.10594597303839755</v>
      </c>
      <c r="G154" s="198">
        <f t="shared" si="8"/>
        <v>0</v>
      </c>
      <c r="H154" s="64"/>
      <c r="L154" s="64"/>
      <c r="M154" s="64"/>
      <c r="N154" s="96"/>
    </row>
    <row r="155" spans="1:14" x14ac:dyDescent="0.25">
      <c r="A155" s="66" t="s">
        <v>1533</v>
      </c>
      <c r="B155" s="83" t="s">
        <v>142</v>
      </c>
      <c r="C155" s="244">
        <v>0</v>
      </c>
      <c r="D155" s="244">
        <v>0</v>
      </c>
      <c r="E155" s="83"/>
      <c r="F155" s="198">
        <f t="shared" si="7"/>
        <v>0</v>
      </c>
      <c r="G155" s="198">
        <f t="shared" si="8"/>
        <v>0</v>
      </c>
      <c r="H155" s="64"/>
      <c r="L155" s="64"/>
      <c r="M155" s="64"/>
      <c r="N155" s="96"/>
    </row>
    <row r="156" spans="1:14" outlineLevel="1" x14ac:dyDescent="0.25">
      <c r="A156" s="274" t="s">
        <v>2658</v>
      </c>
      <c r="B156" s="100" t="s">
        <v>144</v>
      </c>
      <c r="C156" s="186">
        <f>SUM(C138:C155)</f>
        <v>30558.027900000001</v>
      </c>
      <c r="D156" s="186">
        <f>SUM(D138:D155)</f>
        <v>30558.027900000001</v>
      </c>
      <c r="E156" s="83"/>
      <c r="F156" s="180">
        <f>SUM(F138:F155)</f>
        <v>1</v>
      </c>
      <c r="G156" s="180">
        <f>SUM(G138:G155)</f>
        <v>1</v>
      </c>
      <c r="H156" s="64"/>
      <c r="L156" s="64"/>
      <c r="M156" s="64"/>
      <c r="N156" s="96"/>
    </row>
    <row r="157" spans="1:14" outlineLevel="1" x14ac:dyDescent="0.25">
      <c r="A157" s="66" t="s">
        <v>251</v>
      </c>
      <c r="B157" s="95"/>
      <c r="C157" s="186"/>
      <c r="D157" s="186"/>
      <c r="E157" s="83"/>
      <c r="F157" s="198" t="str">
        <f t="shared" ref="F157:F162" si="9">IF($C$156=0,"",IF(C157="[for completion]","",IF(C157="","",C157/$C$156)))</f>
        <v/>
      </c>
      <c r="G157" s="198" t="str">
        <f t="shared" ref="G157:G162" si="10">IF($D$156=0,"",IF(D157="[for completion]","",IF(D157="","",D157/$D$156)))</f>
        <v/>
      </c>
      <c r="H157" s="64"/>
      <c r="L157" s="64"/>
      <c r="M157" s="64"/>
      <c r="N157" s="96"/>
    </row>
    <row r="158" spans="1:14" outlineLevel="1" x14ac:dyDescent="0.25">
      <c r="A158" s="66" t="s">
        <v>252</v>
      </c>
      <c r="B158" s="95"/>
      <c r="C158" s="186"/>
      <c r="D158" s="186"/>
      <c r="E158" s="83"/>
      <c r="F158" s="198" t="str">
        <f t="shared" si="9"/>
        <v/>
      </c>
      <c r="G158" s="198" t="str">
        <f t="shared" si="10"/>
        <v/>
      </c>
      <c r="H158" s="64"/>
      <c r="L158" s="64"/>
      <c r="M158" s="64"/>
      <c r="N158" s="96"/>
    </row>
    <row r="159" spans="1:14" outlineLevel="1" x14ac:dyDescent="0.25">
      <c r="A159" s="274" t="s">
        <v>253</v>
      </c>
      <c r="B159" s="95"/>
      <c r="C159" s="186"/>
      <c r="D159" s="186"/>
      <c r="E159" s="83"/>
      <c r="F159" s="198" t="str">
        <f t="shared" si="9"/>
        <v/>
      </c>
      <c r="G159" s="198" t="str">
        <f t="shared" si="10"/>
        <v/>
      </c>
      <c r="H159" s="64"/>
      <c r="L159" s="64"/>
      <c r="M159" s="64"/>
      <c r="N159" s="96"/>
    </row>
    <row r="160" spans="1:14" outlineLevel="1" x14ac:dyDescent="0.25">
      <c r="A160" s="274" t="s">
        <v>254</v>
      </c>
      <c r="B160" s="95"/>
      <c r="C160" s="186"/>
      <c r="D160" s="186"/>
      <c r="E160" s="83"/>
      <c r="F160" s="198" t="str">
        <f t="shared" si="9"/>
        <v/>
      </c>
      <c r="G160" s="198" t="str">
        <f t="shared" si="10"/>
        <v/>
      </c>
      <c r="H160" s="64"/>
      <c r="L160" s="64"/>
      <c r="M160" s="64"/>
      <c r="N160" s="96"/>
    </row>
    <row r="161" spans="1:14" outlineLevel="1" x14ac:dyDescent="0.25">
      <c r="A161" s="274" t="s">
        <v>255</v>
      </c>
      <c r="B161" s="95"/>
      <c r="C161" s="186"/>
      <c r="D161" s="186"/>
      <c r="E161" s="83"/>
      <c r="F161" s="198" t="str">
        <f t="shared" si="9"/>
        <v/>
      </c>
      <c r="G161" s="198" t="str">
        <f t="shared" si="10"/>
        <v/>
      </c>
      <c r="H161" s="64"/>
      <c r="L161" s="64"/>
      <c r="M161" s="64"/>
      <c r="N161" s="96"/>
    </row>
    <row r="162" spans="1:14" outlineLevel="1" x14ac:dyDescent="0.25">
      <c r="A162" s="274" t="s">
        <v>256</v>
      </c>
      <c r="B162" s="95"/>
      <c r="C162" s="186"/>
      <c r="D162" s="186"/>
      <c r="E162" s="83"/>
      <c r="F162" s="198" t="str">
        <f t="shared" si="9"/>
        <v/>
      </c>
      <c r="G162" s="198" t="str">
        <f t="shared" si="10"/>
        <v/>
      </c>
      <c r="H162" s="64"/>
      <c r="L162" s="64"/>
      <c r="M162" s="64"/>
      <c r="N162" s="96"/>
    </row>
    <row r="163" spans="1:14" ht="15" customHeight="1" x14ac:dyDescent="0.25">
      <c r="A163" s="85"/>
      <c r="B163" s="86" t="s">
        <v>257</v>
      </c>
      <c r="C163" s="135" t="s">
        <v>199</v>
      </c>
      <c r="D163" s="135" t="s">
        <v>200</v>
      </c>
      <c r="E163" s="87"/>
      <c r="F163" s="135" t="s">
        <v>201</v>
      </c>
      <c r="G163" s="135" t="s">
        <v>202</v>
      </c>
      <c r="H163" s="64"/>
      <c r="L163" s="64"/>
      <c r="M163" s="64"/>
      <c r="N163" s="96"/>
    </row>
    <row r="164" spans="1:14" x14ac:dyDescent="0.25">
      <c r="A164" s="66" t="s">
        <v>259</v>
      </c>
      <c r="B164" s="64" t="s">
        <v>260</v>
      </c>
      <c r="C164" s="736">
        <f>C100-C165</f>
        <v>20973.227900000002</v>
      </c>
      <c r="D164" s="186">
        <v>0</v>
      </c>
      <c r="E164" s="104"/>
      <c r="F164" s="198">
        <f>IF($C$167=0,"",IF(C164="[for completion]","",IF(C164="","",C164/$C$167)))</f>
        <v>0.68634101548156523</v>
      </c>
      <c r="G164" s="198">
        <f>IF($D$167=0,"",IF(D164="[for completion]","",IF(D164="","",D164/$D$167)))</f>
        <v>0</v>
      </c>
      <c r="H164" s="64"/>
      <c r="L164" s="64"/>
      <c r="M164" s="64"/>
      <c r="N164" s="96"/>
    </row>
    <row r="165" spans="1:14" x14ac:dyDescent="0.25">
      <c r="A165" s="66" t="s">
        <v>261</v>
      </c>
      <c r="B165" s="64" t="s">
        <v>262</v>
      </c>
      <c r="C165" s="186">
        <f>SUM('D. Insert Nat Trans Templ'!G24:G25,'D. Insert Nat Trans Templ'!G28,'D. Insert Nat Trans Templ'!G33,'D. Insert Nat Trans Templ'!G35+'D. Insert Nat Trans Templ'!G37)/1000000</f>
        <v>9584.7999999999993</v>
      </c>
      <c r="D165" s="736">
        <f>D141</f>
        <v>30558.027900000001</v>
      </c>
      <c r="E165" s="104"/>
      <c r="F165" s="198">
        <f>IF($C$167=0,"",IF(C165="[for completion]","",IF(C165="","",C165/$C$167)))</f>
        <v>0.31365898451843482</v>
      </c>
      <c r="G165" s="198">
        <f>IF($D$167=0,"",IF(D165="[for completion]","",IF(D165="","",D165/$D$167)))</f>
        <v>1</v>
      </c>
      <c r="H165" s="64"/>
      <c r="L165" s="64"/>
      <c r="M165" s="64"/>
      <c r="N165" s="96"/>
    </row>
    <row r="166" spans="1:14" x14ac:dyDescent="0.25">
      <c r="A166" s="66" t="s">
        <v>263</v>
      </c>
      <c r="B166" s="64" t="s">
        <v>142</v>
      </c>
      <c r="C166" s="186">
        <v>0</v>
      </c>
      <c r="D166" s="186">
        <v>0</v>
      </c>
      <c r="E166" s="104"/>
      <c r="F166" s="198">
        <f>IF($C$167=0,"",IF(C166="[for completion]","",IF(C166="","",C166/$C$167)))</f>
        <v>0</v>
      </c>
      <c r="G166" s="198">
        <f>IF($D$167=0,"",IF(D166="[for completion]","",IF(D166="","",D166/$D$167)))</f>
        <v>0</v>
      </c>
      <c r="H166" s="64"/>
      <c r="L166" s="64"/>
      <c r="M166" s="64"/>
      <c r="N166" s="96"/>
    </row>
    <row r="167" spans="1:14" x14ac:dyDescent="0.25">
      <c r="A167" s="66" t="s">
        <v>264</v>
      </c>
      <c r="B167" s="105" t="s">
        <v>144</v>
      </c>
      <c r="C167" s="201">
        <f>SUM(C164:C166)</f>
        <v>30558.027900000001</v>
      </c>
      <c r="D167" s="201">
        <f>SUM(D164:D166)</f>
        <v>30558.027900000001</v>
      </c>
      <c r="E167" s="104"/>
      <c r="F167" s="200">
        <f>SUM(F164:F166)</f>
        <v>1</v>
      </c>
      <c r="G167" s="200">
        <f>SUM(G164:G166)</f>
        <v>1</v>
      </c>
      <c r="H167" s="64"/>
      <c r="L167" s="64"/>
      <c r="M167" s="64"/>
      <c r="N167" s="96"/>
    </row>
    <row r="168" spans="1:14" outlineLevel="1" x14ac:dyDescent="0.25">
      <c r="A168" s="66" t="s">
        <v>265</v>
      </c>
      <c r="B168" s="105"/>
      <c r="C168" s="201"/>
      <c r="D168" s="201"/>
      <c r="E168" s="104"/>
      <c r="F168" s="104"/>
      <c r="G168" s="62"/>
      <c r="H168" s="64"/>
      <c r="L168" s="64"/>
      <c r="M168" s="64"/>
      <c r="N168" s="96"/>
    </row>
    <row r="169" spans="1:14" outlineLevel="1" x14ac:dyDescent="0.25">
      <c r="A169" s="66" t="s">
        <v>266</v>
      </c>
      <c r="B169" s="105"/>
      <c r="C169" s="201"/>
      <c r="D169" s="201"/>
      <c r="E169" s="104"/>
      <c r="F169" s="104"/>
      <c r="G169" s="62"/>
      <c r="H169" s="64"/>
      <c r="L169" s="64"/>
      <c r="M169" s="64"/>
      <c r="N169" s="96"/>
    </row>
    <row r="170" spans="1:14" outlineLevel="1" x14ac:dyDescent="0.25">
      <c r="A170" s="66" t="s">
        <v>267</v>
      </c>
      <c r="B170" s="105"/>
      <c r="C170" s="201"/>
      <c r="D170" s="201"/>
      <c r="E170" s="104"/>
      <c r="F170" s="104"/>
      <c r="G170" s="62"/>
      <c r="H170" s="64"/>
      <c r="L170" s="64"/>
      <c r="M170" s="64"/>
      <c r="N170" s="96"/>
    </row>
    <row r="171" spans="1:14" outlineLevel="1" x14ac:dyDescent="0.25">
      <c r="A171" s="66" t="s">
        <v>268</v>
      </c>
      <c r="B171" s="105"/>
      <c r="C171" s="201"/>
      <c r="D171" s="201"/>
      <c r="E171" s="104"/>
      <c r="F171" s="104"/>
      <c r="G171" s="62"/>
      <c r="H171" s="64"/>
      <c r="L171" s="64"/>
      <c r="M171" s="64"/>
      <c r="N171" s="96"/>
    </row>
    <row r="172" spans="1:14" outlineLevel="1" x14ac:dyDescent="0.25">
      <c r="A172" s="66" t="s">
        <v>269</v>
      </c>
      <c r="B172" s="105"/>
      <c r="C172" s="201"/>
      <c r="D172" s="201"/>
      <c r="E172" s="104"/>
      <c r="F172" s="104"/>
      <c r="G172" s="62"/>
      <c r="H172" s="64"/>
      <c r="L172" s="64"/>
      <c r="M172" s="64"/>
      <c r="N172" s="96"/>
    </row>
    <row r="173" spans="1:14" ht="15" customHeight="1" x14ac:dyDescent="0.25">
      <c r="A173" s="85"/>
      <c r="B173" s="86" t="s">
        <v>270</v>
      </c>
      <c r="C173" s="85" t="s">
        <v>111</v>
      </c>
      <c r="D173" s="85"/>
      <c r="E173" s="87"/>
      <c r="F173" s="88" t="s">
        <v>271</v>
      </c>
      <c r="G173" s="88"/>
      <c r="H173" s="64"/>
      <c r="L173" s="64"/>
      <c r="M173" s="64"/>
      <c r="N173" s="96"/>
    </row>
    <row r="174" spans="1:14" ht="15" customHeight="1" x14ac:dyDescent="0.25">
      <c r="A174" s="66" t="s">
        <v>272</v>
      </c>
      <c r="B174" s="83" t="s">
        <v>273</v>
      </c>
      <c r="C174" s="186">
        <v>0</v>
      </c>
      <c r="D174" s="80"/>
      <c r="E174" s="72"/>
      <c r="F174" s="198" t="str">
        <f>IF($C$179=0,"",IF(C174="[for completion]","",C174/$C$179))</f>
        <v/>
      </c>
      <c r="G174" s="92"/>
      <c r="H174" s="64"/>
      <c r="L174" s="64"/>
      <c r="M174" s="64"/>
      <c r="N174" s="96"/>
    </row>
    <row r="175" spans="1:14" ht="30.75" customHeight="1" x14ac:dyDescent="0.25">
      <c r="A175" s="66" t="s">
        <v>9</v>
      </c>
      <c r="B175" s="83" t="s">
        <v>1366</v>
      </c>
      <c r="C175" s="244">
        <v>0</v>
      </c>
      <c r="E175" s="94"/>
      <c r="F175" s="198" t="str">
        <f>IF($C$179=0,"",IF(C175="[for completion]","",C175/$C$179))</f>
        <v/>
      </c>
      <c r="G175" s="92"/>
      <c r="H175" s="64"/>
      <c r="L175" s="64"/>
      <c r="M175" s="64"/>
      <c r="N175" s="96"/>
    </row>
    <row r="176" spans="1:14" x14ac:dyDescent="0.25">
      <c r="A176" s="66" t="s">
        <v>274</v>
      </c>
      <c r="B176" s="83" t="s">
        <v>275</v>
      </c>
      <c r="C176" s="244">
        <v>0</v>
      </c>
      <c r="E176" s="94"/>
      <c r="F176" s="198"/>
      <c r="G176" s="92"/>
      <c r="H176" s="64"/>
      <c r="L176" s="64"/>
      <c r="M176" s="64"/>
      <c r="N176" s="96"/>
    </row>
    <row r="177" spans="1:14" x14ac:dyDescent="0.25">
      <c r="A177" s="66" t="s">
        <v>276</v>
      </c>
      <c r="B177" s="83" t="s">
        <v>277</v>
      </c>
      <c r="C177" s="244">
        <v>0</v>
      </c>
      <c r="E177" s="94"/>
      <c r="F177" s="198" t="str">
        <f t="shared" ref="F177:F187" si="11">IF($C$179=0,"",IF(C177="[for completion]","",C177/$C$179))</f>
        <v/>
      </c>
      <c r="G177" s="92"/>
      <c r="H177" s="64"/>
      <c r="L177" s="64"/>
      <c r="M177" s="64"/>
      <c r="N177" s="96"/>
    </row>
    <row r="178" spans="1:14" x14ac:dyDescent="0.25">
      <c r="A178" s="66" t="s">
        <v>278</v>
      </c>
      <c r="B178" s="83" t="s">
        <v>142</v>
      </c>
      <c r="C178" s="244">
        <v>0</v>
      </c>
      <c r="E178" s="94"/>
      <c r="F178" s="198" t="str">
        <f t="shared" si="11"/>
        <v/>
      </c>
      <c r="G178" s="92"/>
      <c r="H178" s="64"/>
      <c r="L178" s="64"/>
      <c r="M178" s="64"/>
      <c r="N178" s="96"/>
    </row>
    <row r="179" spans="1:14" x14ac:dyDescent="0.25">
      <c r="A179" s="66" t="s">
        <v>10</v>
      </c>
      <c r="B179" s="100" t="s">
        <v>144</v>
      </c>
      <c r="C179" s="188">
        <f>SUM(C174:C178)</f>
        <v>0</v>
      </c>
      <c r="E179" s="94"/>
      <c r="F179" s="199">
        <f>SUM(F174:F178)</f>
        <v>0</v>
      </c>
      <c r="G179" s="92"/>
      <c r="H179" s="64"/>
      <c r="L179" s="64"/>
      <c r="M179" s="64"/>
      <c r="N179" s="96"/>
    </row>
    <row r="180" spans="1:14" outlineLevel="1" x14ac:dyDescent="0.25">
      <c r="A180" s="66" t="s">
        <v>279</v>
      </c>
      <c r="B180" s="106"/>
      <c r="C180" s="186"/>
      <c r="E180" s="94"/>
      <c r="F180" s="198" t="str">
        <f t="shared" si="11"/>
        <v/>
      </c>
      <c r="G180" s="92"/>
      <c r="H180" s="64"/>
      <c r="L180" s="64"/>
      <c r="M180" s="64"/>
      <c r="N180" s="96"/>
    </row>
    <row r="181" spans="1:14" s="106" customFormat="1" outlineLevel="1" x14ac:dyDescent="0.25">
      <c r="A181" s="66" t="s">
        <v>280</v>
      </c>
      <c r="C181" s="202"/>
      <c r="F181" s="198" t="str">
        <f t="shared" si="11"/>
        <v/>
      </c>
    </row>
    <row r="182" spans="1:14" outlineLevel="1" x14ac:dyDescent="0.25">
      <c r="A182" s="66" t="s">
        <v>281</v>
      </c>
      <c r="B182" s="106"/>
      <c r="C182" s="186"/>
      <c r="E182" s="94"/>
      <c r="F182" s="198" t="str">
        <f t="shared" si="11"/>
        <v/>
      </c>
      <c r="G182" s="92"/>
      <c r="H182" s="64"/>
      <c r="L182" s="64"/>
      <c r="M182" s="64"/>
      <c r="N182" s="96"/>
    </row>
    <row r="183" spans="1:14" outlineLevel="1" x14ac:dyDescent="0.25">
      <c r="A183" s="66" t="s">
        <v>282</v>
      </c>
      <c r="B183" s="106"/>
      <c r="C183" s="186"/>
      <c r="E183" s="94"/>
      <c r="F183" s="198" t="str">
        <f t="shared" si="11"/>
        <v/>
      </c>
      <c r="G183" s="92"/>
      <c r="H183" s="64"/>
      <c r="L183" s="64"/>
      <c r="M183" s="64"/>
      <c r="N183" s="96"/>
    </row>
    <row r="184" spans="1:14" s="106" customFormat="1" outlineLevel="1" x14ac:dyDescent="0.25">
      <c r="A184" s="66" t="s">
        <v>283</v>
      </c>
      <c r="C184" s="202"/>
      <c r="F184" s="198" t="str">
        <f t="shared" si="11"/>
        <v/>
      </c>
    </row>
    <row r="185" spans="1:14" outlineLevel="1" x14ac:dyDescent="0.25">
      <c r="A185" s="66" t="s">
        <v>284</v>
      </c>
      <c r="B185" s="106"/>
      <c r="C185" s="186"/>
      <c r="E185" s="94"/>
      <c r="F185" s="198" t="str">
        <f t="shared" si="11"/>
        <v/>
      </c>
      <c r="G185" s="92"/>
      <c r="H185" s="64"/>
      <c r="L185" s="64"/>
      <c r="M185" s="64"/>
      <c r="N185" s="96"/>
    </row>
    <row r="186" spans="1:14" outlineLevel="1" x14ac:dyDescent="0.25">
      <c r="A186" s="66" t="s">
        <v>285</v>
      </c>
      <c r="B186" s="106"/>
      <c r="C186" s="186"/>
      <c r="E186" s="94"/>
      <c r="F186" s="198" t="str">
        <f t="shared" si="11"/>
        <v/>
      </c>
      <c r="G186" s="92"/>
      <c r="H186" s="64"/>
      <c r="L186" s="64"/>
      <c r="M186" s="64"/>
      <c r="N186" s="96"/>
    </row>
    <row r="187" spans="1:14" outlineLevel="1" x14ac:dyDescent="0.25">
      <c r="A187" s="66" t="s">
        <v>286</v>
      </c>
      <c r="B187" s="106"/>
      <c r="C187" s="186"/>
      <c r="E187" s="94"/>
      <c r="F187" s="198" t="str">
        <f t="shared" si="11"/>
        <v/>
      </c>
      <c r="G187" s="92"/>
      <c r="H187" s="64"/>
      <c r="L187" s="64"/>
      <c r="M187" s="64"/>
      <c r="N187" s="96"/>
    </row>
    <row r="188" spans="1:14" outlineLevel="1" x14ac:dyDescent="0.25">
      <c r="A188" s="66" t="s">
        <v>287</v>
      </c>
      <c r="B188" s="106"/>
      <c r="E188" s="94"/>
      <c r="F188" s="92"/>
      <c r="G188" s="92"/>
      <c r="H188" s="64"/>
      <c r="L188" s="64"/>
      <c r="M188" s="64"/>
      <c r="N188" s="96"/>
    </row>
    <row r="189" spans="1:14" outlineLevel="1" x14ac:dyDescent="0.25">
      <c r="A189" s="66" t="s">
        <v>288</v>
      </c>
      <c r="B189" s="106"/>
      <c r="E189" s="94"/>
      <c r="F189" s="92"/>
      <c r="G189" s="92"/>
      <c r="H189" s="64"/>
      <c r="L189" s="64"/>
      <c r="M189" s="64"/>
      <c r="N189" s="96"/>
    </row>
    <row r="190" spans="1:14" outlineLevel="1" x14ac:dyDescent="0.25">
      <c r="A190" s="66" t="s">
        <v>289</v>
      </c>
      <c r="B190" s="106"/>
      <c r="E190" s="94"/>
      <c r="F190" s="92"/>
      <c r="G190" s="92"/>
      <c r="H190" s="64"/>
      <c r="L190" s="64"/>
      <c r="M190" s="64"/>
      <c r="N190" s="96"/>
    </row>
    <row r="191" spans="1:14" outlineLevel="1" x14ac:dyDescent="0.25">
      <c r="A191" s="66" t="s">
        <v>290</v>
      </c>
      <c r="B191" s="95"/>
      <c r="E191" s="94"/>
      <c r="F191" s="92"/>
      <c r="G191" s="92"/>
      <c r="H191" s="64"/>
      <c r="L191" s="64"/>
      <c r="M191" s="64"/>
      <c r="N191" s="96"/>
    </row>
    <row r="192" spans="1:14" ht="15" customHeight="1" x14ac:dyDescent="0.25">
      <c r="A192" s="85"/>
      <c r="B192" s="86" t="s">
        <v>291</v>
      </c>
      <c r="C192" s="85" t="s">
        <v>111</v>
      </c>
      <c r="D192" s="85"/>
      <c r="E192" s="87"/>
      <c r="F192" s="88" t="s">
        <v>271</v>
      </c>
      <c r="G192" s="88"/>
      <c r="H192" s="64"/>
      <c r="L192" s="64"/>
      <c r="M192" s="64"/>
      <c r="N192" s="96"/>
    </row>
    <row r="193" spans="1:14" x14ac:dyDescent="0.25">
      <c r="A193" s="66" t="s">
        <v>292</v>
      </c>
      <c r="B193" s="83" t="s">
        <v>293</v>
      </c>
      <c r="C193" s="186">
        <v>0</v>
      </c>
      <c r="E193" s="91"/>
      <c r="F193" s="198" t="str">
        <f t="shared" ref="F193:F206" si="12">IF($C$208=0,"",IF(C193="[for completion]","",C193/$C$208))</f>
        <v/>
      </c>
      <c r="G193" s="92"/>
      <c r="H193" s="64"/>
      <c r="L193" s="64"/>
      <c r="M193" s="64"/>
      <c r="N193" s="96"/>
    </row>
    <row r="194" spans="1:14" x14ac:dyDescent="0.25">
      <c r="A194" s="66" t="s">
        <v>294</v>
      </c>
      <c r="B194" s="83" t="s">
        <v>295</v>
      </c>
      <c r="C194" s="244">
        <v>0</v>
      </c>
      <c r="E194" s="94"/>
      <c r="F194" s="198" t="str">
        <f t="shared" si="12"/>
        <v/>
      </c>
      <c r="G194" s="94"/>
      <c r="H194" s="64"/>
      <c r="L194" s="64"/>
      <c r="M194" s="64"/>
      <c r="N194" s="96"/>
    </row>
    <row r="195" spans="1:14" x14ac:dyDescent="0.25">
      <c r="A195" s="66" t="s">
        <v>296</v>
      </c>
      <c r="B195" s="83" t="s">
        <v>297</v>
      </c>
      <c r="C195" s="244">
        <v>0</v>
      </c>
      <c r="E195" s="94"/>
      <c r="F195" s="198" t="str">
        <f t="shared" si="12"/>
        <v/>
      </c>
      <c r="G195" s="94"/>
      <c r="H195" s="64"/>
      <c r="L195" s="64"/>
      <c r="M195" s="64"/>
      <c r="N195" s="96"/>
    </row>
    <row r="196" spans="1:14" x14ac:dyDescent="0.25">
      <c r="A196" s="66" t="s">
        <v>298</v>
      </c>
      <c r="B196" s="83" t="s">
        <v>299</v>
      </c>
      <c r="C196" s="244">
        <v>0</v>
      </c>
      <c r="E196" s="94"/>
      <c r="F196" s="198" t="str">
        <f t="shared" si="12"/>
        <v/>
      </c>
      <c r="G196" s="94"/>
      <c r="H196" s="64"/>
      <c r="L196" s="64"/>
      <c r="M196" s="64"/>
      <c r="N196" s="96"/>
    </row>
    <row r="197" spans="1:14" x14ac:dyDescent="0.25">
      <c r="A197" s="66" t="s">
        <v>300</v>
      </c>
      <c r="B197" s="83" t="s">
        <v>301</v>
      </c>
      <c r="C197" s="244">
        <v>0</v>
      </c>
      <c r="E197" s="94"/>
      <c r="F197" s="198" t="str">
        <f t="shared" si="12"/>
        <v/>
      </c>
      <c r="G197" s="94"/>
      <c r="H197" s="64"/>
      <c r="L197" s="64"/>
      <c r="M197" s="64"/>
      <c r="N197" s="96"/>
    </row>
    <row r="198" spans="1:14" x14ac:dyDescent="0.25">
      <c r="A198" s="66" t="s">
        <v>302</v>
      </c>
      <c r="B198" s="83" t="s">
        <v>303</v>
      </c>
      <c r="C198" s="244">
        <v>0</v>
      </c>
      <c r="E198" s="94"/>
      <c r="F198" s="198" t="str">
        <f t="shared" si="12"/>
        <v/>
      </c>
      <c r="G198" s="94"/>
      <c r="H198" s="64"/>
      <c r="L198" s="64"/>
      <c r="M198" s="64"/>
      <c r="N198" s="96"/>
    </row>
    <row r="199" spans="1:14" x14ac:dyDescent="0.25">
      <c r="A199" s="66" t="s">
        <v>304</v>
      </c>
      <c r="B199" s="83" t="s">
        <v>305</v>
      </c>
      <c r="C199" s="244">
        <v>0</v>
      </c>
      <c r="E199" s="94"/>
      <c r="F199" s="198" t="str">
        <f t="shared" si="12"/>
        <v/>
      </c>
      <c r="G199" s="94"/>
      <c r="H199" s="64"/>
      <c r="L199" s="64"/>
      <c r="M199" s="64"/>
      <c r="N199" s="96"/>
    </row>
    <row r="200" spans="1:14" x14ac:dyDescent="0.25">
      <c r="A200" s="66" t="s">
        <v>306</v>
      </c>
      <c r="B200" s="83" t="s">
        <v>12</v>
      </c>
      <c r="C200" s="244">
        <v>0</v>
      </c>
      <c r="E200" s="94"/>
      <c r="F200" s="198" t="str">
        <f t="shared" si="12"/>
        <v/>
      </c>
      <c r="G200" s="94"/>
      <c r="H200" s="64"/>
      <c r="L200" s="64"/>
      <c r="M200" s="64"/>
      <c r="N200" s="96"/>
    </row>
    <row r="201" spans="1:14" x14ac:dyDescent="0.25">
      <c r="A201" s="66" t="s">
        <v>307</v>
      </c>
      <c r="B201" s="83" t="s">
        <v>308</v>
      </c>
      <c r="C201" s="244">
        <v>0</v>
      </c>
      <c r="E201" s="94"/>
      <c r="F201" s="198" t="str">
        <f t="shared" si="12"/>
        <v/>
      </c>
      <c r="G201" s="94"/>
      <c r="H201" s="64"/>
      <c r="L201" s="64"/>
      <c r="M201" s="64"/>
      <c r="N201" s="96"/>
    </row>
    <row r="202" spans="1:14" x14ac:dyDescent="0.25">
      <c r="A202" s="66" t="s">
        <v>309</v>
      </c>
      <c r="B202" s="83" t="s">
        <v>310</v>
      </c>
      <c r="C202" s="244">
        <v>0</v>
      </c>
      <c r="E202" s="94"/>
      <c r="F202" s="198" t="str">
        <f t="shared" si="12"/>
        <v/>
      </c>
      <c r="G202" s="94"/>
      <c r="H202" s="64"/>
      <c r="L202" s="64"/>
      <c r="M202" s="64"/>
      <c r="N202" s="96"/>
    </row>
    <row r="203" spans="1:14" x14ac:dyDescent="0.25">
      <c r="A203" s="66" t="s">
        <v>311</v>
      </c>
      <c r="B203" s="83" t="s">
        <v>312</v>
      </c>
      <c r="C203" s="244">
        <v>0</v>
      </c>
      <c r="E203" s="94"/>
      <c r="F203" s="198" t="str">
        <f t="shared" si="12"/>
        <v/>
      </c>
      <c r="G203" s="94"/>
      <c r="H203" s="64"/>
      <c r="L203" s="64"/>
      <c r="M203" s="64"/>
      <c r="N203" s="96"/>
    </row>
    <row r="204" spans="1:14" x14ac:dyDescent="0.25">
      <c r="A204" s="66" t="s">
        <v>313</v>
      </c>
      <c r="B204" s="83" t="s">
        <v>314</v>
      </c>
      <c r="C204" s="244">
        <v>0</v>
      </c>
      <c r="E204" s="94"/>
      <c r="F204" s="198" t="str">
        <f t="shared" si="12"/>
        <v/>
      </c>
      <c r="G204" s="94"/>
      <c r="H204" s="64"/>
      <c r="L204" s="64"/>
      <c r="M204" s="64"/>
      <c r="N204" s="96"/>
    </row>
    <row r="205" spans="1:14" x14ac:dyDescent="0.25">
      <c r="A205" s="66" t="s">
        <v>315</v>
      </c>
      <c r="B205" s="83" t="s">
        <v>316</v>
      </c>
      <c r="C205" s="244">
        <v>0</v>
      </c>
      <c r="E205" s="94"/>
      <c r="F205" s="198" t="str">
        <f t="shared" si="12"/>
        <v/>
      </c>
      <c r="G205" s="94"/>
      <c r="H205" s="64"/>
      <c r="L205" s="64"/>
      <c r="M205" s="64"/>
      <c r="N205" s="96"/>
    </row>
    <row r="206" spans="1:14" x14ac:dyDescent="0.25">
      <c r="A206" s="66" t="s">
        <v>317</v>
      </c>
      <c r="B206" s="83" t="s">
        <v>142</v>
      </c>
      <c r="C206" s="244">
        <v>0</v>
      </c>
      <c r="E206" s="94"/>
      <c r="F206" s="198" t="str">
        <f t="shared" si="12"/>
        <v/>
      </c>
      <c r="G206" s="94"/>
      <c r="H206" s="64"/>
      <c r="L206" s="64"/>
      <c r="M206" s="64"/>
      <c r="N206" s="96"/>
    </row>
    <row r="207" spans="1:14" x14ac:dyDescent="0.25">
      <c r="A207" s="66" t="s">
        <v>318</v>
      </c>
      <c r="B207" s="93" t="s">
        <v>319</v>
      </c>
      <c r="C207" s="244">
        <v>0</v>
      </c>
      <c r="E207" s="94"/>
      <c r="F207" s="198"/>
      <c r="G207" s="94"/>
      <c r="H207" s="64"/>
      <c r="L207" s="64"/>
      <c r="M207" s="64"/>
      <c r="N207" s="96"/>
    </row>
    <row r="208" spans="1:14" x14ac:dyDescent="0.25">
      <c r="A208" s="66" t="s">
        <v>320</v>
      </c>
      <c r="B208" s="100" t="s">
        <v>144</v>
      </c>
      <c r="C208" s="188">
        <f>SUM(C193:C206)</f>
        <v>0</v>
      </c>
      <c r="D208" s="83"/>
      <c r="E208" s="94"/>
      <c r="F208" s="199">
        <f>SUM(F193:F206)</f>
        <v>0</v>
      </c>
      <c r="G208" s="94"/>
      <c r="H208" s="64"/>
      <c r="L208" s="64"/>
      <c r="M208" s="64"/>
      <c r="N208" s="96"/>
    </row>
    <row r="209" spans="1:14" outlineLevel="1" x14ac:dyDescent="0.25">
      <c r="A209" s="66" t="s">
        <v>321</v>
      </c>
      <c r="B209" s="95"/>
      <c r="C209" s="186"/>
      <c r="E209" s="94"/>
      <c r="F209" s="198" t="str">
        <f>IF($C$208=0,"",IF(C209="[for completion]","",C209/$C$208))</f>
        <v/>
      </c>
      <c r="G209" s="94"/>
      <c r="H209" s="64"/>
      <c r="L209" s="64"/>
      <c r="M209" s="64"/>
      <c r="N209" s="96"/>
    </row>
    <row r="210" spans="1:14" outlineLevel="1" x14ac:dyDescent="0.25">
      <c r="A210" s="66" t="s">
        <v>322</v>
      </c>
      <c r="B210" s="95"/>
      <c r="C210" s="186"/>
      <c r="E210" s="94"/>
      <c r="F210" s="198" t="str">
        <f t="shared" ref="F210:F215" si="13">IF($C$208=0,"",IF(C210="[for completion]","",C210/$C$208))</f>
        <v/>
      </c>
      <c r="G210" s="94"/>
      <c r="H210" s="64"/>
      <c r="L210" s="64"/>
      <c r="M210" s="64"/>
      <c r="N210" s="96"/>
    </row>
    <row r="211" spans="1:14" outlineLevel="1" x14ac:dyDescent="0.25">
      <c r="A211" s="66" t="s">
        <v>323</v>
      </c>
      <c r="B211" s="95"/>
      <c r="C211" s="186"/>
      <c r="E211" s="94"/>
      <c r="F211" s="198" t="str">
        <f t="shared" si="13"/>
        <v/>
      </c>
      <c r="G211" s="94"/>
      <c r="H211" s="64"/>
      <c r="L211" s="64"/>
      <c r="M211" s="64"/>
      <c r="N211" s="96"/>
    </row>
    <row r="212" spans="1:14" outlineLevel="1" x14ac:dyDescent="0.25">
      <c r="A212" s="66" t="s">
        <v>324</v>
      </c>
      <c r="B212" s="95"/>
      <c r="C212" s="186"/>
      <c r="E212" s="94"/>
      <c r="F212" s="198" t="str">
        <f t="shared" si="13"/>
        <v/>
      </c>
      <c r="G212" s="94"/>
      <c r="H212" s="64"/>
      <c r="L212" s="64"/>
      <c r="M212" s="64"/>
      <c r="N212" s="96"/>
    </row>
    <row r="213" spans="1:14" outlineLevel="1" x14ac:dyDescent="0.25">
      <c r="A213" s="66" t="s">
        <v>325</v>
      </c>
      <c r="B213" s="95"/>
      <c r="C213" s="186"/>
      <c r="E213" s="94"/>
      <c r="F213" s="198" t="str">
        <f t="shared" si="13"/>
        <v/>
      </c>
      <c r="G213" s="94"/>
      <c r="H213" s="64"/>
      <c r="L213" s="64"/>
      <c r="M213" s="64"/>
      <c r="N213" s="96"/>
    </row>
    <row r="214" spans="1:14" outlineLevel="1" x14ac:dyDescent="0.25">
      <c r="A214" s="66" t="s">
        <v>326</v>
      </c>
      <c r="B214" s="95"/>
      <c r="C214" s="186"/>
      <c r="E214" s="94"/>
      <c r="F214" s="198" t="str">
        <f t="shared" si="13"/>
        <v/>
      </c>
      <c r="G214" s="94"/>
      <c r="H214" s="64"/>
      <c r="L214" s="64"/>
      <c r="M214" s="64"/>
      <c r="N214" s="96"/>
    </row>
    <row r="215" spans="1:14" outlineLevel="1" x14ac:dyDescent="0.25">
      <c r="A215" s="66" t="s">
        <v>327</v>
      </c>
      <c r="B215" s="95"/>
      <c r="C215" s="186"/>
      <c r="E215" s="94"/>
      <c r="F215" s="198" t="str">
        <f t="shared" si="13"/>
        <v/>
      </c>
      <c r="G215" s="94"/>
      <c r="H215" s="64"/>
      <c r="L215" s="64"/>
      <c r="M215" s="64"/>
      <c r="N215" s="96"/>
    </row>
    <row r="216" spans="1:14" ht="15" customHeight="1" x14ac:dyDescent="0.25">
      <c r="A216" s="85"/>
      <c r="B216" s="86" t="s">
        <v>328</v>
      </c>
      <c r="C216" s="85" t="s">
        <v>111</v>
      </c>
      <c r="D216" s="85"/>
      <c r="E216" s="87"/>
      <c r="F216" s="88" t="s">
        <v>132</v>
      </c>
      <c r="G216" s="88" t="s">
        <v>258</v>
      </c>
      <c r="H216" s="64"/>
      <c r="L216" s="64"/>
      <c r="M216" s="64"/>
      <c r="N216" s="96"/>
    </row>
    <row r="217" spans="1:14" x14ac:dyDescent="0.25">
      <c r="A217" s="66" t="s">
        <v>329</v>
      </c>
      <c r="B217" s="62" t="s">
        <v>330</v>
      </c>
      <c r="C217" s="738">
        <v>0</v>
      </c>
      <c r="E217" s="104"/>
      <c r="F217" s="198">
        <f>IF($C$38=0,"",IF(C217="[for completion]","",IF(C217="","",C217/$C$38)))</f>
        <v>0</v>
      </c>
      <c r="G217" s="198">
        <f>IF($C$39=0,"",IF(C217="[for completion]","",IF(C217="","",C217/$C$39)))</f>
        <v>0</v>
      </c>
      <c r="H217" s="64"/>
      <c r="L217" s="64"/>
      <c r="M217" s="64"/>
      <c r="N217" s="96"/>
    </row>
    <row r="218" spans="1:14" x14ac:dyDescent="0.25">
      <c r="A218" s="66" t="s">
        <v>331</v>
      </c>
      <c r="B218" s="62" t="s">
        <v>332</v>
      </c>
      <c r="C218" s="738">
        <v>0</v>
      </c>
      <c r="E218" s="104"/>
      <c r="F218" s="198">
        <f>IF($C$38=0,"",IF(C218="[for completion]","",IF(C218="","",C218/$C$38)))</f>
        <v>0</v>
      </c>
      <c r="G218" s="198">
        <f>IF($C$39=0,"",IF(C218="[for completion]","",IF(C218="","",C218/$C$39)))</f>
        <v>0</v>
      </c>
      <c r="H218" s="64"/>
      <c r="L218" s="64"/>
      <c r="M218" s="64"/>
      <c r="N218" s="96"/>
    </row>
    <row r="219" spans="1:14" x14ac:dyDescent="0.25">
      <c r="A219" s="66" t="s">
        <v>333</v>
      </c>
      <c r="B219" s="62" t="s">
        <v>142</v>
      </c>
      <c r="C219" s="738">
        <v>0</v>
      </c>
      <c r="E219" s="104"/>
      <c r="F219" s="198">
        <f>IF($C$38=0,"",IF(C219="[for completion]","",IF(C219="","",C219/$C$38)))</f>
        <v>0</v>
      </c>
      <c r="G219" s="198">
        <f>IF($C$39=0,"",IF(C219="[for completion]","",IF(C219="","",C219/$C$39)))</f>
        <v>0</v>
      </c>
      <c r="H219" s="64"/>
      <c r="L219" s="64"/>
      <c r="M219" s="64"/>
      <c r="N219" s="96"/>
    </row>
    <row r="220" spans="1:14" x14ac:dyDescent="0.25">
      <c r="A220" s="66" t="s">
        <v>334</v>
      </c>
      <c r="B220" s="100" t="s">
        <v>144</v>
      </c>
      <c r="C220" s="186">
        <f>SUM(C217:C219)</f>
        <v>0</v>
      </c>
      <c r="E220" s="104"/>
      <c r="F220" s="180">
        <f>SUM(F217:F219)</f>
        <v>0</v>
      </c>
      <c r="G220" s="180">
        <f>SUM(G217:G219)</f>
        <v>0</v>
      </c>
      <c r="H220" s="64"/>
      <c r="L220" s="64"/>
      <c r="M220" s="64"/>
      <c r="N220" s="96"/>
    </row>
    <row r="221" spans="1:14" outlineLevel="1" x14ac:dyDescent="0.25">
      <c r="A221" s="66" t="s">
        <v>335</v>
      </c>
      <c r="B221" s="95"/>
      <c r="C221" s="186"/>
      <c r="E221" s="104"/>
      <c r="F221" s="198" t="str">
        <f t="shared" ref="F221:F227" si="14">IF($C$38=0,"",IF(C221="[for completion]","",IF(C221="","",C221/$C$38)))</f>
        <v/>
      </c>
      <c r="G221" s="198" t="str">
        <f t="shared" ref="G221:G227" si="15">IF($C$39=0,"",IF(C221="[for completion]","",IF(C221="","",C221/$C$39)))</f>
        <v/>
      </c>
      <c r="H221" s="64"/>
      <c r="L221" s="64"/>
      <c r="M221" s="64"/>
      <c r="N221" s="96"/>
    </row>
    <row r="222" spans="1:14" outlineLevel="1" x14ac:dyDescent="0.25">
      <c r="A222" s="66" t="s">
        <v>336</v>
      </c>
      <c r="B222" s="95"/>
      <c r="C222" s="186"/>
      <c r="E222" s="104"/>
      <c r="F222" s="198" t="str">
        <f t="shared" si="14"/>
        <v/>
      </c>
      <c r="G222" s="198" t="str">
        <f t="shared" si="15"/>
        <v/>
      </c>
      <c r="H222" s="64"/>
      <c r="L222" s="64"/>
      <c r="M222" s="64"/>
      <c r="N222" s="96"/>
    </row>
    <row r="223" spans="1:14" outlineLevel="1" x14ac:dyDescent="0.25">
      <c r="A223" s="66" t="s">
        <v>337</v>
      </c>
      <c r="B223" s="95"/>
      <c r="C223" s="186"/>
      <c r="E223" s="104"/>
      <c r="F223" s="198" t="str">
        <f t="shared" si="14"/>
        <v/>
      </c>
      <c r="G223" s="198" t="str">
        <f t="shared" si="15"/>
        <v/>
      </c>
      <c r="H223" s="64"/>
      <c r="L223" s="64"/>
      <c r="M223" s="64"/>
      <c r="N223" s="96"/>
    </row>
    <row r="224" spans="1:14" outlineLevel="1" x14ac:dyDescent="0.25">
      <c r="A224" s="66" t="s">
        <v>338</v>
      </c>
      <c r="B224" s="95"/>
      <c r="C224" s="186"/>
      <c r="E224" s="104"/>
      <c r="F224" s="198" t="str">
        <f t="shared" si="14"/>
        <v/>
      </c>
      <c r="G224" s="198" t="str">
        <f t="shared" si="15"/>
        <v/>
      </c>
      <c r="H224" s="64"/>
      <c r="L224" s="64"/>
      <c r="M224" s="64"/>
      <c r="N224" s="96"/>
    </row>
    <row r="225" spans="1:14" outlineLevel="1" x14ac:dyDescent="0.25">
      <c r="A225" s="66" t="s">
        <v>339</v>
      </c>
      <c r="B225" s="95"/>
      <c r="C225" s="186"/>
      <c r="E225" s="104"/>
      <c r="F225" s="198" t="str">
        <f t="shared" si="14"/>
        <v/>
      </c>
      <c r="G225" s="198" t="str">
        <f t="shared" si="15"/>
        <v/>
      </c>
      <c r="H225" s="64"/>
      <c r="L225" s="64"/>
      <c r="M225" s="64"/>
    </row>
    <row r="226" spans="1:14" outlineLevel="1" x14ac:dyDescent="0.25">
      <c r="A226" s="66" t="s">
        <v>340</v>
      </c>
      <c r="B226" s="95"/>
      <c r="C226" s="186"/>
      <c r="E226" s="83"/>
      <c r="F226" s="198" t="str">
        <f t="shared" si="14"/>
        <v/>
      </c>
      <c r="G226" s="198" t="str">
        <f t="shared" si="15"/>
        <v/>
      </c>
      <c r="H226" s="64"/>
      <c r="L226" s="64"/>
      <c r="M226" s="64"/>
    </row>
    <row r="227" spans="1:14" outlineLevel="1" x14ac:dyDescent="0.25">
      <c r="A227" s="66" t="s">
        <v>341</v>
      </c>
      <c r="B227" s="95"/>
      <c r="C227" s="186"/>
      <c r="E227" s="104"/>
      <c r="F227" s="198" t="str">
        <f t="shared" si="14"/>
        <v/>
      </c>
      <c r="G227" s="198" t="str">
        <f t="shared" si="15"/>
        <v/>
      </c>
      <c r="H227" s="64"/>
      <c r="L227" s="64"/>
      <c r="M227" s="64"/>
    </row>
    <row r="228" spans="1:14" ht="15" customHeight="1" x14ac:dyDescent="0.25">
      <c r="A228" s="85"/>
      <c r="B228" s="86" t="s">
        <v>342</v>
      </c>
      <c r="C228" s="85"/>
      <c r="D228" s="85"/>
      <c r="E228" s="87"/>
      <c r="F228" s="88"/>
      <c r="G228" s="88"/>
      <c r="H228" s="64"/>
      <c r="L228" s="64"/>
      <c r="M228" s="64"/>
    </row>
    <row r="229" spans="1:14" x14ac:dyDescent="0.25">
      <c r="A229" s="66" t="s">
        <v>343</v>
      </c>
      <c r="B229" s="83" t="s">
        <v>344</v>
      </c>
      <c r="C229" s="734" t="s">
        <v>3148</v>
      </c>
      <c r="H229" s="64"/>
      <c r="L229" s="64"/>
      <c r="M229" s="64"/>
    </row>
    <row r="230" spans="1:14" ht="15" customHeight="1" x14ac:dyDescent="0.25">
      <c r="A230" s="85"/>
      <c r="B230" s="86" t="s">
        <v>345</v>
      </c>
      <c r="C230" s="85"/>
      <c r="D230" s="85"/>
      <c r="E230" s="87"/>
      <c r="F230" s="88"/>
      <c r="G230" s="88"/>
      <c r="H230" s="64"/>
      <c r="L230" s="64"/>
      <c r="M230" s="64"/>
    </row>
    <row r="231" spans="1:14" x14ac:dyDescent="0.25">
      <c r="A231" s="66" t="s">
        <v>11</v>
      </c>
      <c r="B231" s="66" t="s">
        <v>1369</v>
      </c>
      <c r="C231" s="736">
        <f>C53</f>
        <v>44927.844513540229</v>
      </c>
      <c r="E231" s="83"/>
      <c r="H231" s="64"/>
      <c r="L231" s="64"/>
      <c r="M231" s="64"/>
    </row>
    <row r="232" spans="1:14" x14ac:dyDescent="0.25">
      <c r="A232" s="66" t="s">
        <v>346</v>
      </c>
      <c r="B232" s="107" t="s">
        <v>347</v>
      </c>
      <c r="C232" s="736" t="s">
        <v>3149</v>
      </c>
      <c r="E232" s="83"/>
      <c r="H232" s="64"/>
      <c r="L232" s="64"/>
      <c r="M232" s="64"/>
    </row>
    <row r="233" spans="1:14" x14ac:dyDescent="0.25">
      <c r="A233" s="66" t="s">
        <v>348</v>
      </c>
      <c r="B233" s="107" t="s">
        <v>349</v>
      </c>
      <c r="C233" s="736" t="s">
        <v>3149</v>
      </c>
      <c r="E233" s="83"/>
      <c r="H233" s="64"/>
      <c r="L233" s="64"/>
      <c r="M233" s="64"/>
    </row>
    <row r="234" spans="1:14" outlineLevel="1" x14ac:dyDescent="0.25">
      <c r="A234" s="66" t="s">
        <v>350</v>
      </c>
      <c r="B234" s="81" t="s">
        <v>351</v>
      </c>
      <c r="C234" s="739" t="s">
        <v>1199</v>
      </c>
      <c r="D234" s="83"/>
      <c r="E234" s="83"/>
      <c r="H234" s="64"/>
      <c r="L234" s="64"/>
      <c r="M234" s="64"/>
    </row>
    <row r="235" spans="1:14" outlineLevel="1" x14ac:dyDescent="0.25">
      <c r="A235" s="66" t="s">
        <v>352</v>
      </c>
      <c r="B235" s="81" t="s">
        <v>353</v>
      </c>
      <c r="C235" s="739">
        <f>('D. Insert Nat Trans Templ'!G40-'D. Insert Nat Trans Templ'!G24-'D. Insert Nat Trans Templ'!G28)/1000000</f>
        <v>27058.027900000001</v>
      </c>
      <c r="D235" s="83"/>
      <c r="E235" s="83"/>
      <c r="H235" s="64"/>
      <c r="L235" s="64"/>
      <c r="M235" s="64"/>
    </row>
    <row r="236" spans="1:14" outlineLevel="1" x14ac:dyDescent="0.25">
      <c r="A236" s="66" t="s">
        <v>354</v>
      </c>
      <c r="B236" s="81" t="s">
        <v>355</v>
      </c>
      <c r="C236" s="739" t="s">
        <v>1199</v>
      </c>
      <c r="D236" s="83"/>
      <c r="E236" s="83"/>
      <c r="H236" s="64"/>
      <c r="L236" s="64"/>
      <c r="M236" s="64"/>
    </row>
    <row r="237" spans="1:14" outlineLevel="1" x14ac:dyDescent="0.25">
      <c r="A237" s="66" t="s">
        <v>356</v>
      </c>
      <c r="C237" s="83"/>
      <c r="D237" s="83"/>
      <c r="E237" s="83"/>
      <c r="H237" s="64"/>
      <c r="L237" s="64"/>
      <c r="M237" s="64"/>
    </row>
    <row r="238" spans="1:14" outlineLevel="1" x14ac:dyDescent="0.25">
      <c r="A238" s="66" t="s">
        <v>357</v>
      </c>
      <c r="C238" s="83"/>
      <c r="D238" s="83"/>
      <c r="E238" s="83"/>
      <c r="H238" s="64"/>
      <c r="L238" s="64"/>
      <c r="M238" s="64"/>
    </row>
    <row r="239" spans="1:14" outlineLevel="1" x14ac:dyDescent="0.25">
      <c r="A239" s="85"/>
      <c r="B239" s="86" t="s">
        <v>2280</v>
      </c>
      <c r="C239" s="85"/>
      <c r="D239" s="85"/>
      <c r="E239" s="87"/>
      <c r="F239" s="88"/>
      <c r="G239" s="88"/>
      <c r="H239" s="64"/>
      <c r="K239" s="108"/>
      <c r="L239" s="108"/>
      <c r="M239" s="108"/>
      <c r="N239" s="108"/>
    </row>
    <row r="240" spans="1:14" ht="30" outlineLevel="1" x14ac:dyDescent="0.25">
      <c r="A240" s="66" t="s">
        <v>1567</v>
      </c>
      <c r="B240" s="66" t="s">
        <v>2205</v>
      </c>
      <c r="C240" s="66" t="s">
        <v>82</v>
      </c>
      <c r="D240" s="257"/>
      <c r="E240"/>
      <c r="F240"/>
      <c r="G240"/>
      <c r="H240" s="64"/>
      <c r="K240" s="108"/>
      <c r="L240" s="108"/>
      <c r="M240" s="108"/>
      <c r="N240" s="108"/>
    </row>
    <row r="241" spans="1:14" ht="30" outlineLevel="1" x14ac:dyDescent="0.25">
      <c r="A241" s="66" t="s">
        <v>1570</v>
      </c>
      <c r="B241" s="66" t="s">
        <v>2247</v>
      </c>
      <c r="C241" s="338" t="s">
        <v>82</v>
      </c>
      <c r="D241" s="257"/>
      <c r="E241"/>
      <c r="F241"/>
      <c r="G241"/>
      <c r="H241" s="64"/>
      <c r="K241" s="108"/>
      <c r="L241" s="108"/>
      <c r="M241" s="108"/>
      <c r="N241" s="108"/>
    </row>
    <row r="242" spans="1:14" outlineLevel="1" x14ac:dyDescent="0.25">
      <c r="A242" s="66" t="s">
        <v>2203</v>
      </c>
      <c r="B242" s="66" t="s">
        <v>1572</v>
      </c>
      <c r="C242" s="338" t="s">
        <v>1573</v>
      </c>
      <c r="D242" s="257"/>
      <c r="E242"/>
      <c r="F242"/>
      <c r="G242"/>
      <c r="H242" s="64"/>
      <c r="K242" s="108"/>
      <c r="L242" s="108"/>
      <c r="M242" s="108"/>
      <c r="N242" s="108"/>
    </row>
    <row r="243" spans="1:14" ht="45" outlineLevel="1" x14ac:dyDescent="0.25">
      <c r="A243" s="274" t="s">
        <v>2204</v>
      </c>
      <c r="B243" s="66" t="s">
        <v>1568</v>
      </c>
      <c r="C243" s="66" t="s">
        <v>1569</v>
      </c>
      <c r="D243" s="257"/>
      <c r="E243"/>
      <c r="F243"/>
      <c r="G243"/>
      <c r="H243" s="64"/>
      <c r="K243" s="108"/>
      <c r="L243" s="108"/>
      <c r="M243" s="108"/>
      <c r="N243" s="108"/>
    </row>
    <row r="244" spans="1:14" outlineLevel="1" x14ac:dyDescent="0.25">
      <c r="A244" s="66" t="s">
        <v>1574</v>
      </c>
      <c r="D244" s="257"/>
      <c r="E244"/>
      <c r="F244"/>
      <c r="G244"/>
      <c r="H244" s="64"/>
      <c r="K244" s="108"/>
      <c r="L244" s="108"/>
      <c r="M244" s="108"/>
      <c r="N244" s="108"/>
    </row>
    <row r="245" spans="1:14" outlineLevel="1" x14ac:dyDescent="0.25">
      <c r="A245" s="274" t="s">
        <v>1575</v>
      </c>
      <c r="D245" s="257"/>
      <c r="E245"/>
      <c r="F245"/>
      <c r="G245"/>
      <c r="H245" s="64"/>
      <c r="K245" s="108"/>
      <c r="L245" s="108"/>
      <c r="M245" s="108"/>
      <c r="N245" s="108"/>
    </row>
    <row r="246" spans="1:14" outlineLevel="1" x14ac:dyDescent="0.25">
      <c r="A246" s="274" t="s">
        <v>1571</v>
      </c>
      <c r="D246" s="257"/>
      <c r="E246"/>
      <c r="F246"/>
      <c r="G246"/>
      <c r="H246" s="64"/>
      <c r="K246" s="108"/>
      <c r="L246" s="108"/>
      <c r="M246" s="108"/>
      <c r="N246" s="108"/>
    </row>
    <row r="247" spans="1:14" outlineLevel="1" x14ac:dyDescent="0.25">
      <c r="A247" s="274" t="s">
        <v>1576</v>
      </c>
      <c r="D247" s="257"/>
      <c r="E247"/>
      <c r="F247"/>
      <c r="G247"/>
      <c r="H247" s="64"/>
      <c r="K247" s="108"/>
      <c r="L247" s="108"/>
      <c r="M247" s="108"/>
      <c r="N247" s="108"/>
    </row>
    <row r="248" spans="1:14" outlineLevel="1" x14ac:dyDescent="0.25">
      <c r="A248" s="274" t="s">
        <v>1577</v>
      </c>
      <c r="D248" s="257"/>
      <c r="E248"/>
      <c r="F248"/>
      <c r="G248"/>
      <c r="H248" s="64"/>
      <c r="K248" s="108"/>
      <c r="L248" s="108"/>
      <c r="M248" s="108"/>
      <c r="N248" s="108"/>
    </row>
    <row r="249" spans="1:14" outlineLevel="1" x14ac:dyDescent="0.25">
      <c r="A249" s="274" t="s">
        <v>1578</v>
      </c>
      <c r="D249" s="257"/>
      <c r="E249"/>
      <c r="F249"/>
      <c r="G249"/>
      <c r="H249" s="64"/>
      <c r="K249" s="108"/>
      <c r="L249" s="108"/>
      <c r="M249" s="108"/>
      <c r="N249" s="108"/>
    </row>
    <row r="250" spans="1:14" outlineLevel="1" x14ac:dyDescent="0.25">
      <c r="A250" s="274" t="s">
        <v>1579</v>
      </c>
      <c r="D250" s="257"/>
      <c r="E250"/>
      <c r="F250"/>
      <c r="G250"/>
      <c r="H250" s="64"/>
      <c r="K250" s="108"/>
      <c r="L250" s="108"/>
      <c r="M250" s="108"/>
      <c r="N250" s="108"/>
    </row>
    <row r="251" spans="1:14" outlineLevel="1" x14ac:dyDescent="0.25">
      <c r="A251" s="274" t="s">
        <v>1580</v>
      </c>
      <c r="D251" s="257"/>
      <c r="E251"/>
      <c r="F251"/>
      <c r="G251"/>
      <c r="H251" s="64"/>
      <c r="K251" s="108"/>
      <c r="L251" s="108"/>
      <c r="M251" s="108"/>
      <c r="N251" s="108"/>
    </row>
    <row r="252" spans="1:14" outlineLevel="1" x14ac:dyDescent="0.25">
      <c r="A252" s="274" t="s">
        <v>1581</v>
      </c>
      <c r="D252" s="257"/>
      <c r="E252"/>
      <c r="F252"/>
      <c r="G252"/>
      <c r="H252" s="64"/>
      <c r="K252" s="108"/>
      <c r="L252" s="108"/>
      <c r="M252" s="108"/>
      <c r="N252" s="108"/>
    </row>
    <row r="253" spans="1:14" outlineLevel="1" x14ac:dyDescent="0.25">
      <c r="A253" s="274" t="s">
        <v>1582</v>
      </c>
      <c r="D253" s="257"/>
      <c r="E253"/>
      <c r="F253"/>
      <c r="G253"/>
      <c r="H253" s="64"/>
      <c r="K253" s="108"/>
      <c r="L253" s="108"/>
      <c r="M253" s="108"/>
      <c r="N253" s="108"/>
    </row>
    <row r="254" spans="1:14" outlineLevel="1" x14ac:dyDescent="0.25">
      <c r="A254" s="274" t="s">
        <v>1583</v>
      </c>
      <c r="D254" s="257"/>
      <c r="E254"/>
      <c r="F254"/>
      <c r="G254"/>
      <c r="H254" s="64"/>
      <c r="K254" s="108"/>
      <c r="L254" s="108"/>
      <c r="M254" s="108"/>
      <c r="N254" s="108"/>
    </row>
    <row r="255" spans="1:14" outlineLevel="1" x14ac:dyDescent="0.25">
      <c r="A255" s="274" t="s">
        <v>1584</v>
      </c>
      <c r="D255" s="257"/>
      <c r="E255"/>
      <c r="F255"/>
      <c r="G255"/>
      <c r="H255" s="64"/>
      <c r="K255" s="108"/>
      <c r="L255" s="108"/>
      <c r="M255" s="108"/>
      <c r="N255" s="108"/>
    </row>
    <row r="256" spans="1:14" outlineLevel="1" x14ac:dyDescent="0.25">
      <c r="A256" s="274" t="s">
        <v>1585</v>
      </c>
      <c r="D256" s="257"/>
      <c r="E256"/>
      <c r="F256"/>
      <c r="G256"/>
      <c r="H256" s="64"/>
      <c r="K256" s="108"/>
      <c r="L256" s="108"/>
      <c r="M256" s="108"/>
      <c r="N256" s="108"/>
    </row>
    <row r="257" spans="1:14" outlineLevel="1" x14ac:dyDescent="0.25">
      <c r="A257" s="274" t="s">
        <v>1586</v>
      </c>
      <c r="D257" s="257"/>
      <c r="E257"/>
      <c r="F257"/>
      <c r="G257"/>
      <c r="H257" s="64"/>
      <c r="K257" s="108"/>
      <c r="L257" s="108"/>
      <c r="M257" s="108"/>
      <c r="N257" s="108"/>
    </row>
    <row r="258" spans="1:14" outlineLevel="1" x14ac:dyDescent="0.25">
      <c r="A258" s="274" t="s">
        <v>1587</v>
      </c>
      <c r="D258" s="257"/>
      <c r="E258"/>
      <c r="F258"/>
      <c r="G258"/>
      <c r="H258" s="64"/>
      <c r="K258" s="108"/>
      <c r="L258" s="108"/>
      <c r="M258" s="108"/>
      <c r="N258" s="108"/>
    </row>
    <row r="259" spans="1:14" outlineLevel="1" x14ac:dyDescent="0.25">
      <c r="A259" s="274" t="s">
        <v>1588</v>
      </c>
      <c r="D259" s="257"/>
      <c r="E259"/>
      <c r="F259"/>
      <c r="G259"/>
      <c r="H259" s="64"/>
      <c r="K259" s="108"/>
      <c r="L259" s="108"/>
      <c r="M259" s="108"/>
      <c r="N259" s="108"/>
    </row>
    <row r="260" spans="1:14" outlineLevel="1" x14ac:dyDescent="0.25">
      <c r="A260" s="274" t="s">
        <v>1589</v>
      </c>
      <c r="D260" s="257"/>
      <c r="E260"/>
      <c r="F260"/>
      <c r="G260"/>
      <c r="H260" s="64"/>
      <c r="K260" s="108"/>
      <c r="L260" s="108"/>
      <c r="M260" s="108"/>
      <c r="N260" s="108"/>
    </row>
    <row r="261" spans="1:14" outlineLevel="1" x14ac:dyDescent="0.25">
      <c r="A261" s="274" t="s">
        <v>1590</v>
      </c>
      <c r="D261" s="257"/>
      <c r="E261"/>
      <c r="F261"/>
      <c r="G261"/>
      <c r="H261" s="64"/>
      <c r="K261" s="108"/>
      <c r="L261" s="108"/>
      <c r="M261" s="108"/>
      <c r="N261" s="108"/>
    </row>
    <row r="262" spans="1:14" outlineLevel="1" x14ac:dyDescent="0.25">
      <c r="A262" s="274" t="s">
        <v>1591</v>
      </c>
      <c r="D262" s="257"/>
      <c r="E262"/>
      <c r="F262"/>
      <c r="G262"/>
      <c r="H262" s="64"/>
      <c r="K262" s="108"/>
      <c r="L262" s="108"/>
      <c r="M262" s="108"/>
      <c r="N262" s="108"/>
    </row>
    <row r="263" spans="1:14" outlineLevel="1" x14ac:dyDescent="0.25">
      <c r="A263" s="274" t="s">
        <v>1592</v>
      </c>
      <c r="D263" s="257"/>
      <c r="E263"/>
      <c r="F263"/>
      <c r="G263"/>
      <c r="H263" s="64"/>
      <c r="K263" s="108"/>
      <c r="L263" s="108"/>
      <c r="M263" s="108"/>
      <c r="N263" s="108"/>
    </row>
    <row r="264" spans="1:14" outlineLevel="1" x14ac:dyDescent="0.25">
      <c r="A264" s="274" t="s">
        <v>1593</v>
      </c>
      <c r="D264" s="257"/>
      <c r="E264"/>
      <c r="F264"/>
      <c r="G264"/>
      <c r="H264" s="64"/>
      <c r="K264" s="108"/>
      <c r="L264" s="108"/>
      <c r="M264" s="108"/>
      <c r="N264" s="108"/>
    </row>
    <row r="265" spans="1:14" outlineLevel="1" x14ac:dyDescent="0.25">
      <c r="A265" s="274" t="s">
        <v>1594</v>
      </c>
      <c r="D265" s="257"/>
      <c r="E265"/>
      <c r="F265"/>
      <c r="G265"/>
      <c r="H265" s="64"/>
      <c r="K265" s="108"/>
      <c r="L265" s="108"/>
      <c r="M265" s="108"/>
      <c r="N265" s="108"/>
    </row>
    <row r="266" spans="1:14" outlineLevel="1" x14ac:dyDescent="0.25">
      <c r="A266" s="274" t="s">
        <v>1595</v>
      </c>
      <c r="D266" s="257"/>
      <c r="E266"/>
      <c r="F266"/>
      <c r="G266"/>
      <c r="H266" s="64"/>
      <c r="K266" s="108"/>
      <c r="L266" s="108"/>
      <c r="M266" s="108"/>
      <c r="N266" s="108"/>
    </row>
    <row r="267" spans="1:14" outlineLevel="1" x14ac:dyDescent="0.25">
      <c r="A267" s="274" t="s">
        <v>1596</v>
      </c>
      <c r="D267" s="257"/>
      <c r="E267"/>
      <c r="F267"/>
      <c r="G267"/>
      <c r="H267" s="64"/>
      <c r="K267" s="108"/>
      <c r="L267" s="108"/>
      <c r="M267" s="108"/>
      <c r="N267" s="108"/>
    </row>
    <row r="268" spans="1:14" outlineLevel="1" x14ac:dyDescent="0.25">
      <c r="A268" s="274" t="s">
        <v>1597</v>
      </c>
      <c r="D268" s="257"/>
      <c r="E268"/>
      <c r="F268"/>
      <c r="G268"/>
      <c r="H268" s="64"/>
      <c r="K268" s="108"/>
      <c r="L268" s="108"/>
      <c r="M268" s="108"/>
      <c r="N268" s="108"/>
    </row>
    <row r="269" spans="1:14" outlineLevel="1" x14ac:dyDescent="0.25">
      <c r="A269" s="274" t="s">
        <v>1598</v>
      </c>
      <c r="D269" s="257"/>
      <c r="E269"/>
      <c r="F269"/>
      <c r="G269"/>
      <c r="H269" s="64"/>
      <c r="K269" s="108"/>
      <c r="L269" s="108"/>
      <c r="M269" s="108"/>
      <c r="N269" s="108"/>
    </row>
    <row r="270" spans="1:14" outlineLevel="1" x14ac:dyDescent="0.25">
      <c r="A270" s="274" t="s">
        <v>1599</v>
      </c>
      <c r="D270" s="257"/>
      <c r="E270"/>
      <c r="F270"/>
      <c r="G270"/>
      <c r="H270" s="64"/>
      <c r="K270" s="108"/>
      <c r="L270" s="108"/>
      <c r="M270" s="108"/>
      <c r="N270" s="108"/>
    </row>
    <row r="271" spans="1:14" outlineLevel="1" x14ac:dyDescent="0.25">
      <c r="A271" s="274" t="s">
        <v>1600</v>
      </c>
      <c r="D271" s="257"/>
      <c r="E271"/>
      <c r="F271"/>
      <c r="G271"/>
      <c r="H271" s="64"/>
      <c r="K271" s="108"/>
      <c r="L271" s="108"/>
      <c r="M271" s="108"/>
      <c r="N271" s="108"/>
    </row>
    <row r="272" spans="1:14" outlineLevel="1" x14ac:dyDescent="0.25">
      <c r="A272" s="274" t="s">
        <v>1601</v>
      </c>
      <c r="D272" s="257"/>
      <c r="E272"/>
      <c r="F272"/>
      <c r="G272"/>
      <c r="H272" s="64"/>
      <c r="K272" s="108"/>
      <c r="L272" s="108"/>
      <c r="M272" s="108"/>
      <c r="N272" s="108"/>
    </row>
    <row r="273" spans="1:14" outlineLevel="1" x14ac:dyDescent="0.25">
      <c r="A273" s="274" t="s">
        <v>1602</v>
      </c>
      <c r="D273" s="257"/>
      <c r="E273"/>
      <c r="F273"/>
      <c r="G273"/>
      <c r="H273" s="64"/>
      <c r="K273" s="108"/>
      <c r="L273" s="108"/>
      <c r="M273" s="108"/>
      <c r="N273" s="108"/>
    </row>
    <row r="274" spans="1:14" outlineLevel="1" x14ac:dyDescent="0.25">
      <c r="A274" s="274" t="s">
        <v>1603</v>
      </c>
      <c r="D274" s="257"/>
      <c r="E274"/>
      <c r="F274"/>
      <c r="G274"/>
      <c r="H274" s="64"/>
      <c r="K274" s="108"/>
      <c r="L274" s="108"/>
      <c r="M274" s="108"/>
      <c r="N274" s="108"/>
    </row>
    <row r="275" spans="1:14" outlineLevel="1" x14ac:dyDescent="0.25">
      <c r="A275" s="274" t="s">
        <v>1604</v>
      </c>
      <c r="D275" s="257"/>
      <c r="E275"/>
      <c r="F275"/>
      <c r="G275"/>
      <c r="H275" s="64"/>
      <c r="K275" s="108"/>
      <c r="L275" s="108"/>
      <c r="M275" s="108"/>
      <c r="N275" s="108"/>
    </row>
    <row r="276" spans="1:14" outlineLevel="1" x14ac:dyDescent="0.25">
      <c r="A276" s="274" t="s">
        <v>1605</v>
      </c>
      <c r="D276" s="257"/>
      <c r="E276"/>
      <c r="F276"/>
      <c r="G276"/>
      <c r="H276" s="64"/>
      <c r="K276" s="108"/>
      <c r="L276" s="108"/>
      <c r="M276" s="108"/>
      <c r="N276" s="108"/>
    </row>
    <row r="277" spans="1:14" outlineLevel="1" x14ac:dyDescent="0.25">
      <c r="A277" s="274" t="s">
        <v>1606</v>
      </c>
      <c r="D277" s="257"/>
      <c r="E277"/>
      <c r="F277"/>
      <c r="G277"/>
      <c r="H277" s="64"/>
      <c r="K277" s="108"/>
      <c r="L277" s="108"/>
      <c r="M277" s="108"/>
      <c r="N277" s="108"/>
    </row>
    <row r="278" spans="1:14" outlineLevel="1" x14ac:dyDescent="0.25">
      <c r="A278" s="274" t="s">
        <v>1607</v>
      </c>
      <c r="D278" s="257"/>
      <c r="E278"/>
      <c r="F278"/>
      <c r="G278"/>
      <c r="H278" s="64"/>
      <c r="K278" s="108"/>
      <c r="L278" s="108"/>
      <c r="M278" s="108"/>
      <c r="N278" s="108"/>
    </row>
    <row r="279" spans="1:14" outlineLevel="1" x14ac:dyDescent="0.25">
      <c r="A279" s="274" t="s">
        <v>1608</v>
      </c>
      <c r="D279" s="257"/>
      <c r="E279"/>
      <c r="F279"/>
      <c r="G279"/>
      <c r="H279" s="64"/>
      <c r="K279" s="108"/>
      <c r="L279" s="108"/>
      <c r="M279" s="108"/>
      <c r="N279" s="108"/>
    </row>
    <row r="280" spans="1:14" outlineLevel="1" x14ac:dyDescent="0.25">
      <c r="A280" s="274" t="s">
        <v>1609</v>
      </c>
      <c r="D280" s="257"/>
      <c r="E280"/>
      <c r="F280"/>
      <c r="G280"/>
      <c r="H280" s="64"/>
      <c r="K280" s="108"/>
      <c r="L280" s="108"/>
      <c r="M280" s="108"/>
      <c r="N280" s="108"/>
    </row>
    <row r="281" spans="1:14" outlineLevel="1" x14ac:dyDescent="0.25">
      <c r="A281" s="274" t="s">
        <v>1610</v>
      </c>
      <c r="D281" s="257"/>
      <c r="E281"/>
      <c r="F281"/>
      <c r="G281"/>
      <c r="H281" s="64"/>
      <c r="K281" s="108"/>
      <c r="L281" s="108"/>
      <c r="M281" s="108"/>
      <c r="N281" s="108"/>
    </row>
    <row r="282" spans="1:14" outlineLevel="1" x14ac:dyDescent="0.25">
      <c r="A282" s="274" t="s">
        <v>1611</v>
      </c>
      <c r="D282" s="257"/>
      <c r="E282"/>
      <c r="F282"/>
      <c r="G282"/>
      <c r="H282" s="64"/>
      <c r="K282" s="108"/>
      <c r="L282" s="108"/>
      <c r="M282" s="108"/>
      <c r="N282" s="108"/>
    </row>
    <row r="283" spans="1:14" outlineLevel="1" x14ac:dyDescent="0.25">
      <c r="A283" s="274" t="s">
        <v>1612</v>
      </c>
      <c r="D283" s="257"/>
      <c r="E283"/>
      <c r="F283"/>
      <c r="G283"/>
      <c r="H283" s="64"/>
      <c r="K283" s="108"/>
      <c r="L283" s="108"/>
      <c r="M283" s="108"/>
      <c r="N283" s="108"/>
    </row>
    <row r="284" spans="1:14" outlineLevel="1" x14ac:dyDescent="0.25">
      <c r="A284" s="274" t="s">
        <v>1613</v>
      </c>
      <c r="D284" s="257"/>
      <c r="E284"/>
      <c r="F284"/>
      <c r="G284"/>
      <c r="H284" s="64"/>
      <c r="K284" s="108"/>
      <c r="L284" s="108"/>
      <c r="M284" s="108"/>
      <c r="N284" s="108"/>
    </row>
    <row r="285" spans="1:14" ht="18.75" x14ac:dyDescent="0.25">
      <c r="A285" s="77"/>
      <c r="B285" s="77" t="s">
        <v>2623</v>
      </c>
      <c r="C285" s="77" t="s">
        <v>1</v>
      </c>
      <c r="D285" s="77" t="s">
        <v>1</v>
      </c>
      <c r="E285" s="77"/>
      <c r="F285" s="78"/>
      <c r="G285" s="79"/>
      <c r="H285" s="64"/>
      <c r="I285" s="70"/>
      <c r="J285" s="70"/>
      <c r="K285" s="70"/>
      <c r="L285" s="70"/>
      <c r="M285" s="72"/>
    </row>
    <row r="286" spans="1:14" ht="18.75" x14ac:dyDescent="0.25">
      <c r="A286" s="371" t="s">
        <v>2624</v>
      </c>
      <c r="B286" s="372"/>
      <c r="C286" s="372"/>
      <c r="D286" s="372"/>
      <c r="E286" s="372"/>
      <c r="F286" s="373"/>
      <c r="G286" s="372"/>
      <c r="H286" s="64"/>
      <c r="I286" s="70"/>
      <c r="J286" s="70"/>
      <c r="K286" s="70"/>
      <c r="L286" s="70"/>
      <c r="M286" s="72"/>
    </row>
    <row r="287" spans="1:14" ht="18.75" x14ac:dyDescent="0.25">
      <c r="A287" s="371" t="s">
        <v>2285</v>
      </c>
      <c r="B287" s="372"/>
      <c r="C287" s="372"/>
      <c r="D287" s="372"/>
      <c r="E287" s="372"/>
      <c r="F287" s="373"/>
      <c r="G287" s="372"/>
      <c r="H287" s="64"/>
      <c r="I287" s="70"/>
      <c r="J287" s="70"/>
      <c r="K287" s="70"/>
      <c r="L287" s="70"/>
      <c r="M287" s="72"/>
    </row>
    <row r="288" spans="1:14" x14ac:dyDescent="0.25">
      <c r="A288" s="361" t="s">
        <v>358</v>
      </c>
      <c r="B288" s="81" t="s">
        <v>2625</v>
      </c>
      <c r="C288" s="109">
        <f>ROW(B38)</f>
        <v>38</v>
      </c>
      <c r="D288" s="103"/>
      <c r="E288" s="103"/>
      <c r="F288" s="103"/>
      <c r="G288" s="103"/>
      <c r="H288" s="64"/>
      <c r="I288" s="81"/>
      <c r="J288" s="109"/>
      <c r="L288" s="103"/>
      <c r="M288" s="103"/>
      <c r="N288" s="103"/>
    </row>
    <row r="289" spans="1:14" x14ac:dyDescent="0.25">
      <c r="A289" s="361" t="s">
        <v>359</v>
      </c>
      <c r="B289" s="81" t="s">
        <v>2626</v>
      </c>
      <c r="C289" s="109">
        <f>ROW(B39)</f>
        <v>39</v>
      </c>
      <c r="D289" s="361"/>
      <c r="E289" s="103"/>
      <c r="F289" s="103"/>
      <c r="G289" s="217"/>
      <c r="H289" s="64"/>
      <c r="I289" s="81"/>
      <c r="J289" s="109"/>
      <c r="L289" s="103"/>
      <c r="M289" s="103"/>
    </row>
    <row r="290" spans="1:14" x14ac:dyDescent="0.25">
      <c r="A290" s="361" t="s">
        <v>360</v>
      </c>
      <c r="B290" s="81" t="s">
        <v>2627</v>
      </c>
      <c r="C290" s="750">
        <v>16</v>
      </c>
      <c r="D290" s="361"/>
      <c r="E290" s="361"/>
      <c r="F290" s="361"/>
      <c r="G290" s="110"/>
      <c r="H290" s="64"/>
      <c r="I290" s="81"/>
      <c r="J290" s="109"/>
      <c r="K290" s="109"/>
      <c r="L290" s="110"/>
      <c r="M290" s="103"/>
      <c r="N290" s="110"/>
    </row>
    <row r="291" spans="1:14" x14ac:dyDescent="0.25">
      <c r="A291" s="361" t="s">
        <v>361</v>
      </c>
      <c r="B291" s="81" t="s">
        <v>2628</v>
      </c>
      <c r="C291" s="109" t="str">
        <f ca="1">IF(ISREF(INDIRECT("'B1. HTT Mortgage Assets'!A1")),ROW('B1. HTT Mortgage Assets'!B43)&amp;" for Mortgage Assets","")</f>
        <v>43 for Mortgage Assets</v>
      </c>
      <c r="D291" s="109" t="str">
        <f ca="1">IF(ISREF(INDIRECT("'B2. HTT Public Sector Assets'!A1")),ROW('B2. HTT Public Sector Assets'!B48)&amp; " for Public Sector Assets","")</f>
        <v>48 for Public Sector Assets</v>
      </c>
      <c r="E291" s="110"/>
      <c r="F291" s="103"/>
      <c r="G291" s="217"/>
      <c r="H291" s="64"/>
      <c r="I291" s="81"/>
      <c r="J291" s="109"/>
    </row>
    <row r="292" spans="1:14" x14ac:dyDescent="0.25">
      <c r="A292" s="361" t="s">
        <v>362</v>
      </c>
      <c r="B292" s="81" t="s">
        <v>2629</v>
      </c>
      <c r="C292" s="109">
        <f>ROW(B52)</f>
        <v>52</v>
      </c>
      <c r="D292" s="361"/>
      <c r="E292" s="361"/>
      <c r="F292" s="361"/>
      <c r="G292" s="110"/>
      <c r="H292" s="64"/>
      <c r="I292" s="81"/>
      <c r="J292" s="108"/>
      <c r="K292" s="109"/>
      <c r="L292" s="110"/>
      <c r="N292" s="110"/>
    </row>
    <row r="293" spans="1:14" x14ac:dyDescent="0.25">
      <c r="A293" s="361" t="s">
        <v>363</v>
      </c>
      <c r="B293" s="81" t="s">
        <v>2630</v>
      </c>
      <c r="C293" s="374" t="str">
        <f ca="1">IF(ISREF(INDIRECT("'B1. HTT Mortgage Assets'!A1")),ROW('B1. HTT Mortgage Assets'!B186)&amp;" for Residential Mortgage Assets","")</f>
        <v>186 for Residential Mortgage Assets</v>
      </c>
      <c r="D293" s="109" t="str">
        <f ca="1">IF(ISREF(INDIRECT("'B1. HTT Mortgage Assets'!A1")),ROW('B1. HTT Mortgage Assets'!B424 )&amp; " for Commercial Mortgage Assets","")</f>
        <v>424 for Commercial Mortgage Assets</v>
      </c>
      <c r="E293" s="110"/>
      <c r="F293" s="109" t="str">
        <f ca="1">IF(ISREF(INDIRECT("'B2. HTT Public Sector Assets'!A1")),ROW('B2. HTT Public Sector Assets'!B18)&amp; " for Public Sector Assets","")</f>
        <v>18 for Public Sector Assets</v>
      </c>
      <c r="G293" s="109" t="str">
        <f ca="1">IF(ISREF(INDIRECT("'B3. HTT Shipping Assets'!A1")),ROW('B3. HTT Shipping Assets'!B116)&amp; " for Shipping Assets","")</f>
        <v>116 for Shipping Assets</v>
      </c>
      <c r="H293" s="64"/>
      <c r="I293" s="81"/>
      <c r="M293" s="110"/>
    </row>
    <row r="294" spans="1:14" x14ac:dyDescent="0.25">
      <c r="A294" s="361" t="s">
        <v>364</v>
      </c>
      <c r="B294" s="81" t="s">
        <v>2631</v>
      </c>
      <c r="C294" s="374" t="s">
        <v>2756</v>
      </c>
      <c r="D294" s="361"/>
      <c r="E294" s="361"/>
      <c r="F294" s="361"/>
      <c r="G294" s="217"/>
      <c r="H294" s="64"/>
      <c r="I294" s="81"/>
      <c r="J294" s="109"/>
      <c r="M294" s="110"/>
    </row>
    <row r="295" spans="1:14" x14ac:dyDescent="0.25">
      <c r="A295" s="361" t="s">
        <v>365</v>
      </c>
      <c r="B295" s="81" t="s">
        <v>2632</v>
      </c>
      <c r="C295" s="109" t="str">
        <f ca="1">IF(ISREF(INDIRECT("'B1. HTT Mortgage Assets'!A1")),ROW('B1. HTT Mortgage Assets'!B149)&amp;" for Mortgage Assets","")</f>
        <v>149 for Mortgage Assets</v>
      </c>
      <c r="D295" s="109" t="str">
        <f ca="1">IF(ISREF(INDIRECT("'B2. HTT Public Sector Assets'!A1")),ROW('B2. HTT Public Sector Assets'!B129)&amp;" for Public Sector Assets","")</f>
        <v>129 for Public Sector Assets</v>
      </c>
      <c r="E295" s="361"/>
      <c r="F295" s="109" t="str">
        <f ca="1">IF(ISREF(INDIRECT("'B3. HTT Shipping Assets'!A1")),ROW('B3. HTT Shipping Assets'!D80)&amp;" for Shipping Assets","")</f>
        <v>80 for Shipping Assets</v>
      </c>
      <c r="G295" s="217"/>
      <c r="H295" s="64"/>
      <c r="I295" s="81"/>
      <c r="J295" s="109"/>
      <c r="L295" s="110"/>
      <c r="M295" s="110"/>
    </row>
    <row r="296" spans="1:14" x14ac:dyDescent="0.25">
      <c r="A296" s="361" t="s">
        <v>366</v>
      </c>
      <c r="B296" s="81" t="s">
        <v>2633</v>
      </c>
      <c r="C296" s="109">
        <f>ROW(B111)</f>
        <v>111</v>
      </c>
      <c r="D296" s="361"/>
      <c r="E296" s="361"/>
      <c r="F296" s="110"/>
      <c r="G296" s="217"/>
      <c r="H296" s="64"/>
      <c r="I296" s="81"/>
      <c r="J296" s="109"/>
      <c r="L296" s="110"/>
      <c r="M296" s="110"/>
    </row>
    <row r="297" spans="1:14" x14ac:dyDescent="0.25">
      <c r="A297" s="361" t="s">
        <v>367</v>
      </c>
      <c r="B297" s="81" t="s">
        <v>2634</v>
      </c>
      <c r="C297" s="109">
        <f>ROW(B163)</f>
        <v>163</v>
      </c>
      <c r="D297" s="361"/>
      <c r="E297" s="110"/>
      <c r="F297" s="110"/>
      <c r="G297" s="217"/>
      <c r="H297" s="64"/>
      <c r="J297" s="109"/>
      <c r="L297" s="110"/>
    </row>
    <row r="298" spans="1:14" x14ac:dyDescent="0.25">
      <c r="A298" s="361" t="s">
        <v>368</v>
      </c>
      <c r="B298" s="81" t="s">
        <v>2635</v>
      </c>
      <c r="C298" s="109">
        <f>ROW(B137)</f>
        <v>137</v>
      </c>
      <c r="D298" s="361"/>
      <c r="E298" s="110"/>
      <c r="F298" s="110"/>
      <c r="G298" s="217"/>
      <c r="H298" s="64"/>
      <c r="I298" s="81"/>
      <c r="J298" s="109"/>
      <c r="L298" s="110"/>
    </row>
    <row r="299" spans="1:14" x14ac:dyDescent="0.25">
      <c r="A299" s="361" t="s">
        <v>369</v>
      </c>
      <c r="B299" s="81" t="s">
        <v>2636</v>
      </c>
      <c r="C299" s="338"/>
      <c r="D299" s="361"/>
      <c r="E299" s="110"/>
      <c r="F299" s="361"/>
      <c r="G299" s="217"/>
      <c r="H299" s="64"/>
      <c r="I299" s="81"/>
      <c r="J299" s="361" t="s">
        <v>2644</v>
      </c>
      <c r="L299" s="110"/>
    </row>
    <row r="300" spans="1:14" x14ac:dyDescent="0.25">
      <c r="A300" s="361" t="s">
        <v>370</v>
      </c>
      <c r="B300" s="81" t="s">
        <v>2637</v>
      </c>
      <c r="C300" s="109" t="s">
        <v>2647</v>
      </c>
      <c r="D300" s="109" t="s">
        <v>2646</v>
      </c>
      <c r="E300" s="110"/>
      <c r="F300" s="361"/>
      <c r="G300" s="217"/>
      <c r="H300" s="64"/>
      <c r="I300" s="81"/>
      <c r="J300" s="361" t="s">
        <v>2645</v>
      </c>
      <c r="K300" s="109"/>
      <c r="L300" s="110"/>
    </row>
    <row r="301" spans="1:14" outlineLevel="1" x14ac:dyDescent="0.25">
      <c r="A301" s="361" t="s">
        <v>2742</v>
      </c>
      <c r="B301" s="81" t="s">
        <v>2638</v>
      </c>
      <c r="C301" s="109" t="s">
        <v>2648</v>
      </c>
      <c r="D301" s="361"/>
      <c r="E301" s="361"/>
      <c r="F301" s="361"/>
      <c r="G301" s="217"/>
      <c r="H301" s="64"/>
      <c r="I301" s="81"/>
      <c r="J301" s="361" t="s">
        <v>2671</v>
      </c>
      <c r="K301" s="109"/>
      <c r="L301" s="110"/>
    </row>
    <row r="302" spans="1:14" outlineLevel="1" x14ac:dyDescent="0.25">
      <c r="A302" s="361" t="s">
        <v>2743</v>
      </c>
      <c r="B302" s="81" t="s">
        <v>2642</v>
      </c>
      <c r="C302" s="109" t="str">
        <f>ROW('C. HTT Harmonised Glossary'!B18)&amp;" for Harmonised Glossary"</f>
        <v>18 for Harmonised Glossary</v>
      </c>
      <c r="D302" s="361"/>
      <c r="E302" s="361"/>
      <c r="F302" s="361"/>
      <c r="G302" s="217"/>
      <c r="H302" s="64"/>
      <c r="I302" s="81"/>
      <c r="J302" s="361" t="s">
        <v>1623</v>
      </c>
      <c r="K302" s="109"/>
      <c r="L302" s="110"/>
    </row>
    <row r="303" spans="1:14" outlineLevel="1" x14ac:dyDescent="0.25">
      <c r="A303" s="361" t="s">
        <v>2744</v>
      </c>
      <c r="B303" s="81" t="s">
        <v>2639</v>
      </c>
      <c r="C303" s="109">
        <f>ROW(B65)</f>
        <v>65</v>
      </c>
      <c r="D303" s="361"/>
      <c r="E303" s="361"/>
      <c r="F303" s="361"/>
      <c r="G303" s="217"/>
      <c r="H303" s="64"/>
      <c r="I303" s="81"/>
      <c r="J303" s="109"/>
      <c r="K303" s="109"/>
      <c r="L303" s="110"/>
    </row>
    <row r="304" spans="1:14" outlineLevel="1" x14ac:dyDescent="0.25">
      <c r="A304" s="361" t="s">
        <v>2745</v>
      </c>
      <c r="B304" s="81" t="s">
        <v>2640</v>
      </c>
      <c r="C304" s="109">
        <f>ROW(B88)</f>
        <v>88</v>
      </c>
      <c r="D304" s="361"/>
      <c r="E304" s="361"/>
      <c r="F304" s="361"/>
      <c r="G304" s="217"/>
      <c r="H304" s="64"/>
      <c r="I304" s="81"/>
      <c r="J304" s="109"/>
      <c r="K304" s="109"/>
      <c r="L304" s="110"/>
    </row>
    <row r="305" spans="1:14" outlineLevel="1" x14ac:dyDescent="0.25">
      <c r="A305" s="361" t="s">
        <v>2746</v>
      </c>
      <c r="B305" s="81" t="s">
        <v>2641</v>
      </c>
      <c r="C305" s="109" t="s">
        <v>2673</v>
      </c>
      <c r="D305" s="361"/>
      <c r="E305" s="110"/>
      <c r="F305" s="361"/>
      <c r="G305" s="217"/>
      <c r="H305" s="64"/>
      <c r="I305" s="81"/>
      <c r="J305" s="109"/>
      <c r="K305" s="109"/>
      <c r="L305" s="110"/>
      <c r="N305" s="96"/>
    </row>
    <row r="306" spans="1:14" outlineLevel="1" x14ac:dyDescent="0.25">
      <c r="A306" s="361" t="s">
        <v>2747</v>
      </c>
      <c r="B306" s="81" t="s">
        <v>2643</v>
      </c>
      <c r="C306" s="109">
        <v>44</v>
      </c>
      <c r="D306" s="361"/>
      <c r="E306" s="110"/>
      <c r="F306" s="361"/>
      <c r="G306" s="217"/>
      <c r="H306" s="64"/>
      <c r="I306" s="81"/>
      <c r="J306" s="109"/>
      <c r="K306" s="109"/>
      <c r="L306" s="110"/>
      <c r="N306" s="96"/>
    </row>
    <row r="307" spans="1:14" outlineLevel="1" x14ac:dyDescent="0.25">
      <c r="A307" s="361" t="s">
        <v>2748</v>
      </c>
      <c r="B307" s="81" t="s">
        <v>2672</v>
      </c>
      <c r="C307" s="109" t="str">
        <f ca="1">IF(ISREF(INDIRECT("'B1. HTT Mortgage Assets'!A1")),ROW('B1. HTT Mortgage Assets'!B179)&amp; " for Mortgage Assets","")</f>
        <v>179 for Mortgage Assets</v>
      </c>
      <c r="D307" s="109" t="str">
        <f ca="1">IF(ISREF(INDIRECT("'B2. HTT Public Sector Assets'!A1")),ROW('B2. HTT Public Sector Assets'!B166)&amp; " for Public Sector Assets","")</f>
        <v>166 for Public Sector Assets</v>
      </c>
      <c r="E307" s="110"/>
      <c r="F307" s="109" t="str">
        <f ca="1">IF(ISREF(INDIRECT("'B3. HTT Shipping Assets'!A1")),ROW('B3. HTT Shipping Assets'!D110)&amp; " for Shipping Assets","")</f>
        <v>110 for Shipping Assets</v>
      </c>
      <c r="G307" s="217"/>
      <c r="H307" s="64"/>
      <c r="I307" s="81"/>
      <c r="J307" s="109"/>
      <c r="K307" s="109"/>
      <c r="L307" s="110"/>
      <c r="N307" s="96"/>
    </row>
    <row r="308" spans="1:14" outlineLevel="1" x14ac:dyDescent="0.25">
      <c r="A308" s="66" t="s">
        <v>371</v>
      </c>
      <c r="B308" s="81"/>
      <c r="E308" s="110"/>
      <c r="H308" s="64"/>
      <c r="I308" s="81"/>
      <c r="J308" s="109"/>
      <c r="K308" s="109"/>
      <c r="L308" s="110"/>
      <c r="N308" s="96"/>
    </row>
    <row r="309" spans="1:14" outlineLevel="1" x14ac:dyDescent="0.25">
      <c r="A309" s="361" t="s">
        <v>372</v>
      </c>
      <c r="E309" s="110"/>
      <c r="H309" s="64"/>
      <c r="I309" s="81"/>
      <c r="J309" s="109"/>
      <c r="K309" s="109"/>
      <c r="L309" s="110"/>
      <c r="N309" s="96"/>
    </row>
    <row r="310" spans="1:14" outlineLevel="1" x14ac:dyDescent="0.25">
      <c r="A310" s="361" t="s">
        <v>373</v>
      </c>
      <c r="H310" s="64"/>
      <c r="N310" s="96"/>
    </row>
    <row r="311" spans="1:14" ht="37.5" x14ac:dyDescent="0.25">
      <c r="A311" s="78"/>
      <c r="B311" s="77" t="s">
        <v>78</v>
      </c>
      <c r="C311" s="78"/>
      <c r="D311" s="78"/>
      <c r="E311" s="78"/>
      <c r="F311" s="78"/>
      <c r="G311" s="79"/>
      <c r="H311" s="64"/>
      <c r="I311" s="70"/>
      <c r="J311" s="72"/>
      <c r="K311" s="72"/>
      <c r="L311" s="72"/>
      <c r="M311" s="72"/>
      <c r="N311" s="96"/>
    </row>
    <row r="312" spans="1:14" x14ac:dyDescent="0.25">
      <c r="A312" s="361" t="s">
        <v>5</v>
      </c>
      <c r="B312" s="89" t="s">
        <v>2649</v>
      </c>
      <c r="C312" s="361" t="s">
        <v>82</v>
      </c>
      <c r="H312" s="64"/>
      <c r="I312" s="89"/>
      <c r="J312" s="109"/>
      <c r="N312" s="96"/>
    </row>
    <row r="313" spans="1:14" outlineLevel="1" x14ac:dyDescent="0.25">
      <c r="A313" s="361" t="s">
        <v>2740</v>
      </c>
      <c r="B313" s="89" t="s">
        <v>2650</v>
      </c>
      <c r="C313" s="361" t="s">
        <v>82</v>
      </c>
      <c r="H313" s="64"/>
      <c r="I313" s="89"/>
      <c r="J313" s="109"/>
      <c r="N313" s="96"/>
    </row>
    <row r="314" spans="1:14" outlineLevel="1" x14ac:dyDescent="0.25">
      <c r="A314" s="361" t="s">
        <v>2741</v>
      </c>
      <c r="B314" s="89" t="s">
        <v>2651</v>
      </c>
      <c r="C314" s="361" t="s">
        <v>82</v>
      </c>
      <c r="H314" s="64"/>
      <c r="I314" s="89"/>
      <c r="J314" s="109"/>
      <c r="N314" s="96"/>
    </row>
    <row r="315" spans="1:14" outlineLevel="1" x14ac:dyDescent="0.25">
      <c r="A315" s="66" t="s">
        <v>374</v>
      </c>
      <c r="B315" s="89"/>
      <c r="C315" s="109"/>
      <c r="H315" s="64"/>
      <c r="I315" s="89"/>
      <c r="J315" s="109"/>
      <c r="N315" s="96"/>
    </row>
    <row r="316" spans="1:14" outlineLevel="1" x14ac:dyDescent="0.25">
      <c r="A316" s="361" t="s">
        <v>375</v>
      </c>
      <c r="B316" s="89"/>
      <c r="C316" s="109"/>
      <c r="H316" s="64"/>
      <c r="I316" s="89"/>
      <c r="J316" s="109"/>
      <c r="N316" s="96"/>
    </row>
    <row r="317" spans="1:14" outlineLevel="1" x14ac:dyDescent="0.25">
      <c r="A317" s="361" t="s">
        <v>376</v>
      </c>
      <c r="B317" s="89"/>
      <c r="C317" s="109"/>
      <c r="H317" s="64"/>
      <c r="I317" s="89"/>
      <c r="J317" s="109"/>
      <c r="N317" s="96"/>
    </row>
    <row r="318" spans="1:14" outlineLevel="1" x14ac:dyDescent="0.25">
      <c r="A318" s="361" t="s">
        <v>377</v>
      </c>
      <c r="B318" s="89"/>
      <c r="C318" s="109"/>
      <c r="H318" s="64"/>
      <c r="I318" s="89"/>
      <c r="J318" s="109"/>
      <c r="N318" s="96"/>
    </row>
    <row r="319" spans="1:14" ht="18.75" x14ac:dyDescent="0.25">
      <c r="A319" s="78"/>
      <c r="B319" s="77" t="s">
        <v>79</v>
      </c>
      <c r="C319" s="78"/>
      <c r="D319" s="78"/>
      <c r="E319" s="78"/>
      <c r="F319" s="78"/>
      <c r="G319" s="79"/>
      <c r="H319" s="64"/>
      <c r="I319" s="70"/>
      <c r="J319" s="72"/>
      <c r="K319" s="72"/>
      <c r="L319" s="72"/>
      <c r="M319" s="72"/>
      <c r="N319" s="96"/>
    </row>
    <row r="320" spans="1:14" ht="15" customHeight="1" outlineLevel="1" x14ac:dyDescent="0.25">
      <c r="A320" s="85"/>
      <c r="B320" s="86" t="s">
        <v>378</v>
      </c>
      <c r="C320" s="85"/>
      <c r="D320" s="85"/>
      <c r="E320" s="87"/>
      <c r="F320" s="88"/>
      <c r="G320" s="88"/>
      <c r="H320" s="64"/>
      <c r="L320" s="64"/>
      <c r="M320" s="64"/>
      <c r="N320" s="96"/>
    </row>
    <row r="321" spans="1:14" outlineLevel="1" x14ac:dyDescent="0.25">
      <c r="A321" s="66" t="s">
        <v>379</v>
      </c>
      <c r="B321" s="81" t="s">
        <v>380</v>
      </c>
      <c r="C321" s="740" t="s">
        <v>1193</v>
      </c>
      <c r="H321" s="64"/>
      <c r="I321" s="96"/>
      <c r="J321" s="96"/>
      <c r="K321" s="96"/>
      <c r="L321" s="96"/>
      <c r="M321" s="96"/>
      <c r="N321" s="96"/>
    </row>
    <row r="322" spans="1:14" outlineLevel="1" x14ac:dyDescent="0.25">
      <c r="A322" s="66" t="s">
        <v>381</v>
      </c>
      <c r="B322" s="81" t="s">
        <v>382</v>
      </c>
      <c r="C322" s="740" t="s">
        <v>1193</v>
      </c>
      <c r="H322" s="64"/>
      <c r="I322" s="96"/>
      <c r="J322" s="96"/>
      <c r="K322" s="96"/>
      <c r="L322" s="96"/>
      <c r="M322" s="96"/>
      <c r="N322" s="96"/>
    </row>
    <row r="323" spans="1:14" outlineLevel="1" x14ac:dyDescent="0.25">
      <c r="A323" s="66" t="s">
        <v>383</v>
      </c>
      <c r="B323" s="81" t="s">
        <v>384</v>
      </c>
      <c r="C323" s="733" t="s">
        <v>2760</v>
      </c>
      <c r="H323" s="64"/>
      <c r="I323" s="96"/>
      <c r="J323" s="96"/>
      <c r="K323" s="96"/>
      <c r="L323" s="96"/>
      <c r="M323" s="96"/>
      <c r="N323" s="96"/>
    </row>
    <row r="324" spans="1:14" outlineLevel="1" x14ac:dyDescent="0.25">
      <c r="A324" s="66" t="s">
        <v>385</v>
      </c>
      <c r="B324" s="81" t="s">
        <v>386</v>
      </c>
      <c r="C324" s="733" t="s">
        <v>2760</v>
      </c>
      <c r="H324" s="64"/>
      <c r="I324" s="96"/>
      <c r="J324" s="96"/>
      <c r="K324" s="96"/>
      <c r="L324" s="96"/>
      <c r="M324" s="96"/>
      <c r="N324" s="96"/>
    </row>
    <row r="325" spans="1:14" outlineLevel="1" x14ac:dyDescent="0.25">
      <c r="A325" s="66" t="s">
        <v>387</v>
      </c>
      <c r="B325" s="81" t="s">
        <v>388</v>
      </c>
      <c r="C325" s="733" t="s">
        <v>2845</v>
      </c>
      <c r="H325" s="64"/>
      <c r="I325" s="96"/>
      <c r="J325" s="96"/>
      <c r="K325" s="96"/>
      <c r="L325" s="96"/>
      <c r="M325" s="96"/>
      <c r="N325" s="96"/>
    </row>
    <row r="326" spans="1:14" outlineLevel="1" x14ac:dyDescent="0.25">
      <c r="A326" s="66" t="s">
        <v>389</v>
      </c>
      <c r="B326" s="81" t="s">
        <v>390</v>
      </c>
      <c r="C326" s="733" t="s">
        <v>2760</v>
      </c>
      <c r="H326" s="64"/>
      <c r="I326" s="96"/>
      <c r="J326" s="96"/>
      <c r="K326" s="96"/>
      <c r="L326" s="96"/>
      <c r="M326" s="96"/>
      <c r="N326" s="96"/>
    </row>
    <row r="327" spans="1:14" outlineLevel="1" x14ac:dyDescent="0.25">
      <c r="A327" s="66" t="s">
        <v>391</v>
      </c>
      <c r="B327" s="81" t="s">
        <v>392</v>
      </c>
      <c r="C327" s="733" t="s">
        <v>2760</v>
      </c>
      <c r="H327" s="64"/>
      <c r="I327" s="96"/>
      <c r="J327" s="96"/>
      <c r="K327" s="96"/>
      <c r="L327" s="96"/>
      <c r="M327" s="96"/>
      <c r="N327" s="96"/>
    </row>
    <row r="328" spans="1:14" outlineLevel="1" x14ac:dyDescent="0.25">
      <c r="A328" s="66" t="s">
        <v>393</v>
      </c>
      <c r="B328" s="81" t="s">
        <v>394</v>
      </c>
      <c r="C328" s="733" t="s">
        <v>2760</v>
      </c>
      <c r="H328" s="64"/>
      <c r="I328" s="96"/>
      <c r="J328" s="96"/>
      <c r="K328" s="96"/>
      <c r="L328" s="96"/>
      <c r="M328" s="96"/>
      <c r="N328" s="96"/>
    </row>
    <row r="329" spans="1:14" ht="30" outlineLevel="1" x14ac:dyDescent="0.25">
      <c r="A329" s="66" t="s">
        <v>395</v>
      </c>
      <c r="B329" s="81" t="s">
        <v>396</v>
      </c>
      <c r="C329" s="733" t="s">
        <v>3150</v>
      </c>
      <c r="H329" s="64"/>
      <c r="I329" s="96"/>
      <c r="J329" s="96"/>
      <c r="K329" s="96"/>
      <c r="L329" s="96"/>
      <c r="M329" s="96"/>
      <c r="N329" s="96"/>
    </row>
    <row r="330" spans="1:14" outlineLevel="1" x14ac:dyDescent="0.25">
      <c r="A330" s="66" t="s">
        <v>397</v>
      </c>
      <c r="B330" s="95"/>
      <c r="H330" s="64"/>
      <c r="I330" s="96"/>
      <c r="J330" s="96"/>
      <c r="K330" s="96"/>
      <c r="L330" s="96"/>
      <c r="M330" s="96"/>
      <c r="N330" s="96"/>
    </row>
    <row r="331" spans="1:14" outlineLevel="1" x14ac:dyDescent="0.25">
      <c r="A331" s="66" t="s">
        <v>398</v>
      </c>
      <c r="B331" s="95"/>
      <c r="H331" s="64"/>
      <c r="I331" s="96"/>
      <c r="J331" s="96"/>
      <c r="K331" s="96"/>
      <c r="L331" s="96"/>
      <c r="M331" s="96"/>
      <c r="N331" s="96"/>
    </row>
    <row r="332" spans="1:14" outlineLevel="1" x14ac:dyDescent="0.25">
      <c r="A332" s="66" t="s">
        <v>399</v>
      </c>
      <c r="B332" s="95"/>
      <c r="H332" s="64"/>
      <c r="I332" s="96"/>
      <c r="J332" s="96"/>
      <c r="K332" s="96"/>
      <c r="L332" s="96"/>
      <c r="M332" s="96"/>
      <c r="N332" s="96"/>
    </row>
    <row r="333" spans="1:14" outlineLevel="1" x14ac:dyDescent="0.25">
      <c r="A333" s="66" t="s">
        <v>400</v>
      </c>
      <c r="B333" s="95"/>
      <c r="H333" s="64"/>
      <c r="I333" s="96"/>
      <c r="J333" s="96"/>
      <c r="K333" s="96"/>
      <c r="L333" s="96"/>
      <c r="M333" s="96"/>
      <c r="N333" s="96"/>
    </row>
    <row r="334" spans="1:14" outlineLevel="1" x14ac:dyDescent="0.25">
      <c r="A334" s="66" t="s">
        <v>401</v>
      </c>
      <c r="B334" s="95"/>
      <c r="H334" s="64"/>
      <c r="I334" s="96"/>
      <c r="J334" s="96"/>
      <c r="K334" s="96"/>
      <c r="L334" s="96"/>
      <c r="M334" s="96"/>
      <c r="N334" s="96"/>
    </row>
    <row r="335" spans="1:14" outlineLevel="1" x14ac:dyDescent="0.25">
      <c r="A335" s="66" t="s">
        <v>402</v>
      </c>
      <c r="B335" s="95"/>
      <c r="H335" s="64"/>
      <c r="I335" s="96"/>
      <c r="J335" s="96"/>
      <c r="K335" s="96"/>
      <c r="L335" s="96"/>
      <c r="M335" s="96"/>
      <c r="N335" s="96"/>
    </row>
    <row r="336" spans="1:14" outlineLevel="1" x14ac:dyDescent="0.25">
      <c r="A336" s="66" t="s">
        <v>403</v>
      </c>
      <c r="B336" s="95"/>
      <c r="H336" s="64"/>
      <c r="I336" s="96"/>
      <c r="J336" s="96"/>
      <c r="K336" s="96"/>
      <c r="L336" s="96"/>
      <c r="M336" s="96"/>
      <c r="N336" s="96"/>
    </row>
    <row r="337" spans="1:14" outlineLevel="1" x14ac:dyDescent="0.25">
      <c r="A337" s="66" t="s">
        <v>404</v>
      </c>
      <c r="B337" s="95"/>
      <c r="H337" s="64"/>
      <c r="I337" s="96"/>
      <c r="J337" s="96"/>
      <c r="K337" s="96"/>
      <c r="L337" s="96"/>
      <c r="M337" s="96"/>
      <c r="N337" s="96"/>
    </row>
    <row r="338" spans="1:14" outlineLevel="1" x14ac:dyDescent="0.25">
      <c r="A338" s="66" t="s">
        <v>405</v>
      </c>
      <c r="B338" s="95"/>
      <c r="H338" s="64"/>
      <c r="I338" s="96"/>
      <c r="J338" s="96"/>
      <c r="K338" s="96"/>
      <c r="L338" s="96"/>
      <c r="M338" s="96"/>
      <c r="N338" s="96"/>
    </row>
    <row r="339" spans="1:14" outlineLevel="1" x14ac:dyDescent="0.25">
      <c r="A339" s="66" t="s">
        <v>406</v>
      </c>
      <c r="B339" s="95"/>
      <c r="H339" s="64"/>
      <c r="I339" s="96"/>
      <c r="J339" s="96"/>
      <c r="K339" s="96"/>
      <c r="L339" s="96"/>
      <c r="M339" s="96"/>
      <c r="N339" s="96"/>
    </row>
    <row r="340" spans="1:14" outlineLevel="1" x14ac:dyDescent="0.25">
      <c r="A340" s="66" t="s">
        <v>407</v>
      </c>
      <c r="B340" s="95"/>
      <c r="H340" s="64"/>
      <c r="I340" s="96"/>
      <c r="J340" s="96"/>
      <c r="K340" s="96"/>
      <c r="L340" s="96"/>
      <c r="M340" s="96"/>
      <c r="N340" s="96"/>
    </row>
    <row r="341" spans="1:14" outlineLevel="1" x14ac:dyDescent="0.25">
      <c r="A341" s="66" t="s">
        <v>408</v>
      </c>
      <c r="B341" s="95"/>
      <c r="H341" s="64"/>
      <c r="I341" s="96"/>
      <c r="J341" s="96"/>
      <c r="K341" s="96"/>
      <c r="L341" s="96"/>
      <c r="M341" s="96"/>
      <c r="N341" s="96"/>
    </row>
    <row r="342" spans="1:14" outlineLevel="1" x14ac:dyDescent="0.25">
      <c r="A342" s="66" t="s">
        <v>409</v>
      </c>
      <c r="B342" s="95"/>
      <c r="H342" s="64"/>
      <c r="I342" s="96"/>
      <c r="J342" s="96"/>
      <c r="K342" s="96"/>
      <c r="L342" s="96"/>
      <c r="M342" s="96"/>
      <c r="N342" s="96"/>
    </row>
    <row r="343" spans="1:14" outlineLevel="1" x14ac:dyDescent="0.25">
      <c r="A343" s="66" t="s">
        <v>410</v>
      </c>
      <c r="B343" s="95"/>
      <c r="H343" s="64"/>
      <c r="I343" s="96"/>
      <c r="J343" s="96"/>
      <c r="K343" s="96"/>
      <c r="L343" s="96"/>
      <c r="M343" s="96"/>
      <c r="N343" s="96"/>
    </row>
    <row r="344" spans="1:14" outlineLevel="1" x14ac:dyDescent="0.25">
      <c r="A344" s="66" t="s">
        <v>411</v>
      </c>
      <c r="B344" s="95"/>
      <c r="H344" s="64"/>
      <c r="I344" s="96"/>
      <c r="J344" s="96"/>
      <c r="K344" s="96"/>
      <c r="L344" s="96"/>
      <c r="M344" s="96"/>
      <c r="N344" s="96"/>
    </row>
    <row r="345" spans="1:14" outlineLevel="1" x14ac:dyDescent="0.25">
      <c r="A345" s="66" t="s">
        <v>412</v>
      </c>
      <c r="B345" s="95"/>
      <c r="H345" s="64"/>
      <c r="I345" s="96"/>
      <c r="J345" s="96"/>
      <c r="K345" s="96"/>
      <c r="L345" s="96"/>
      <c r="M345" s="96"/>
      <c r="N345" s="96"/>
    </row>
    <row r="346" spans="1:14" outlineLevel="1" x14ac:dyDescent="0.25">
      <c r="A346" s="66" t="s">
        <v>413</v>
      </c>
      <c r="B346" s="95"/>
      <c r="H346" s="64"/>
      <c r="I346" s="96"/>
      <c r="J346" s="96"/>
      <c r="K346" s="96"/>
      <c r="L346" s="96"/>
      <c r="M346" s="96"/>
      <c r="N346" s="96"/>
    </row>
    <row r="347" spans="1:14" outlineLevel="1" x14ac:dyDescent="0.25">
      <c r="A347" s="66" t="s">
        <v>414</v>
      </c>
      <c r="B347" s="95"/>
      <c r="H347" s="64"/>
      <c r="I347" s="96"/>
      <c r="J347" s="96"/>
      <c r="K347" s="96"/>
      <c r="L347" s="96"/>
      <c r="M347" s="96"/>
      <c r="N347" s="96"/>
    </row>
    <row r="348" spans="1:14" outlineLevel="1" x14ac:dyDescent="0.25">
      <c r="A348" s="66" t="s">
        <v>415</v>
      </c>
      <c r="B348" s="95"/>
      <c r="H348" s="64"/>
      <c r="I348" s="96"/>
      <c r="J348" s="96"/>
      <c r="K348" s="96"/>
      <c r="L348" s="96"/>
      <c r="M348" s="96"/>
      <c r="N348" s="96"/>
    </row>
    <row r="349" spans="1:14" outlineLevel="1" x14ac:dyDescent="0.25">
      <c r="A349" s="66" t="s">
        <v>416</v>
      </c>
      <c r="B349" s="95"/>
      <c r="H349" s="64"/>
      <c r="I349" s="96"/>
      <c r="J349" s="96"/>
      <c r="K349" s="96"/>
      <c r="L349" s="96"/>
      <c r="M349" s="96"/>
      <c r="N349" s="96"/>
    </row>
    <row r="350" spans="1:14" outlineLevel="1" x14ac:dyDescent="0.25">
      <c r="A350" s="66" t="s">
        <v>417</v>
      </c>
      <c r="B350" s="95"/>
      <c r="H350" s="64"/>
      <c r="I350" s="96"/>
      <c r="J350" s="96"/>
      <c r="K350" s="96"/>
      <c r="L350" s="96"/>
      <c r="M350" s="96"/>
      <c r="N350" s="96"/>
    </row>
    <row r="351" spans="1:14" outlineLevel="1" x14ac:dyDescent="0.25">
      <c r="A351" s="66" t="s">
        <v>418</v>
      </c>
      <c r="B351" s="95"/>
      <c r="H351" s="64"/>
      <c r="I351" s="96"/>
      <c r="J351" s="96"/>
      <c r="K351" s="96"/>
      <c r="L351" s="96"/>
      <c r="M351" s="96"/>
      <c r="N351" s="96"/>
    </row>
    <row r="352" spans="1:14" outlineLevel="1" x14ac:dyDescent="0.25">
      <c r="A352" s="66" t="s">
        <v>419</v>
      </c>
      <c r="B352" s="95"/>
      <c r="H352" s="64"/>
      <c r="I352" s="96"/>
      <c r="J352" s="96"/>
      <c r="K352" s="96"/>
      <c r="L352" s="96"/>
      <c r="M352" s="96"/>
      <c r="N352" s="96"/>
    </row>
    <row r="353" spans="1:14" outlineLevel="1" x14ac:dyDescent="0.25">
      <c r="A353" s="66" t="s">
        <v>420</v>
      </c>
      <c r="B353" s="95"/>
      <c r="H353" s="64"/>
      <c r="I353" s="96"/>
      <c r="J353" s="96"/>
      <c r="K353" s="96"/>
      <c r="L353" s="96"/>
      <c r="M353" s="96"/>
      <c r="N353" s="96"/>
    </row>
    <row r="354" spans="1:14" outlineLevel="1" x14ac:dyDescent="0.25">
      <c r="A354" s="66" t="s">
        <v>421</v>
      </c>
      <c r="B354" s="95"/>
      <c r="H354" s="64"/>
      <c r="I354" s="96"/>
      <c r="J354" s="96"/>
      <c r="K354" s="96"/>
      <c r="L354" s="96"/>
      <c r="M354" s="96"/>
      <c r="N354" s="96"/>
    </row>
    <row r="355" spans="1:14" outlineLevel="1" x14ac:dyDescent="0.25">
      <c r="A355" s="66" t="s">
        <v>422</v>
      </c>
      <c r="B355" s="95"/>
      <c r="H355" s="64"/>
      <c r="I355" s="96"/>
      <c r="J355" s="96"/>
      <c r="K355" s="96"/>
      <c r="L355" s="96"/>
      <c r="M355" s="96"/>
      <c r="N355" s="96"/>
    </row>
    <row r="356" spans="1:14" outlineLevel="1" x14ac:dyDescent="0.25">
      <c r="A356" s="66" t="s">
        <v>423</v>
      </c>
      <c r="B356" s="95"/>
      <c r="H356" s="64"/>
      <c r="I356" s="96"/>
      <c r="J356" s="96"/>
      <c r="K356" s="96"/>
      <c r="L356" s="96"/>
      <c r="M356" s="96"/>
      <c r="N356" s="96"/>
    </row>
    <row r="357" spans="1:14" outlineLevel="1" x14ac:dyDescent="0.25">
      <c r="A357" s="66" t="s">
        <v>424</v>
      </c>
      <c r="B357" s="95"/>
      <c r="H357" s="64"/>
      <c r="I357" s="96"/>
      <c r="J357" s="96"/>
      <c r="K357" s="96"/>
      <c r="L357" s="96"/>
      <c r="M357" s="96"/>
      <c r="N357" s="96"/>
    </row>
    <row r="358" spans="1:14" outlineLevel="1" x14ac:dyDescent="0.25">
      <c r="A358" s="66" t="s">
        <v>425</v>
      </c>
      <c r="B358" s="95"/>
      <c r="H358" s="64"/>
      <c r="I358" s="96"/>
      <c r="J358" s="96"/>
      <c r="K358" s="96"/>
      <c r="L358" s="96"/>
      <c r="M358" s="96"/>
      <c r="N358" s="96"/>
    </row>
    <row r="359" spans="1:14" outlineLevel="1" x14ac:dyDescent="0.25">
      <c r="A359" s="66" t="s">
        <v>426</v>
      </c>
      <c r="B359" s="95"/>
      <c r="H359" s="64"/>
      <c r="I359" s="96"/>
      <c r="J359" s="96"/>
      <c r="K359" s="96"/>
      <c r="L359" s="96"/>
      <c r="M359" s="96"/>
      <c r="N359" s="96"/>
    </row>
    <row r="360" spans="1:14" outlineLevel="1" x14ac:dyDescent="0.25">
      <c r="A360" s="66" t="s">
        <v>427</v>
      </c>
      <c r="B360" s="95"/>
      <c r="H360" s="64"/>
      <c r="I360" s="96"/>
      <c r="J360" s="96"/>
      <c r="K360" s="96"/>
      <c r="L360" s="96"/>
      <c r="M360" s="96"/>
      <c r="N360" s="96"/>
    </row>
    <row r="361" spans="1:14" outlineLevel="1" x14ac:dyDescent="0.25">
      <c r="A361" s="66" t="s">
        <v>428</v>
      </c>
      <c r="B361" s="95"/>
      <c r="H361" s="64"/>
      <c r="I361" s="96"/>
      <c r="J361" s="96"/>
      <c r="K361" s="96"/>
      <c r="L361" s="96"/>
      <c r="M361" s="96"/>
      <c r="N361" s="96"/>
    </row>
    <row r="362" spans="1:14" outlineLevel="1" x14ac:dyDescent="0.25">
      <c r="A362" s="66" t="s">
        <v>429</v>
      </c>
      <c r="B362" s="95"/>
      <c r="H362" s="64"/>
      <c r="I362" s="96"/>
      <c r="J362" s="96"/>
      <c r="K362" s="96"/>
      <c r="L362" s="96"/>
      <c r="M362" s="96"/>
      <c r="N362" s="96"/>
    </row>
    <row r="363" spans="1:14" outlineLevel="1" x14ac:dyDescent="0.25">
      <c r="A363" s="66" t="s">
        <v>430</v>
      </c>
      <c r="B363" s="95"/>
      <c r="H363" s="64"/>
      <c r="I363" s="96"/>
      <c r="J363" s="96"/>
      <c r="K363" s="96"/>
      <c r="L363" s="96"/>
      <c r="M363" s="96"/>
      <c r="N363" s="96"/>
    </row>
    <row r="364" spans="1:14" outlineLevel="1" x14ac:dyDescent="0.25">
      <c r="A364" s="66" t="s">
        <v>431</v>
      </c>
      <c r="B364" s="95"/>
      <c r="H364" s="64"/>
      <c r="I364" s="96"/>
      <c r="J364" s="96"/>
      <c r="K364" s="96"/>
      <c r="L364" s="96"/>
      <c r="M364" s="96"/>
      <c r="N364" s="96"/>
    </row>
    <row r="365" spans="1:14" outlineLevel="1" x14ac:dyDescent="0.25">
      <c r="A365" s="66" t="s">
        <v>432</v>
      </c>
      <c r="B365" s="95"/>
      <c r="H365" s="64"/>
      <c r="I365" s="96"/>
      <c r="J365" s="96"/>
      <c r="K365" s="96"/>
      <c r="L365" s="96"/>
      <c r="M365" s="96"/>
      <c r="N365" s="96"/>
    </row>
    <row r="366" spans="1:14" x14ac:dyDescent="0.25">
      <c r="H366" s="64"/>
      <c r="I366" s="96"/>
      <c r="J366" s="96"/>
      <c r="K366" s="96"/>
      <c r="L366" s="96"/>
      <c r="M366" s="96"/>
      <c r="N366" s="96"/>
    </row>
    <row r="367" spans="1:14" x14ac:dyDescent="0.25">
      <c r="H367" s="64"/>
      <c r="I367" s="96"/>
      <c r="J367" s="96"/>
      <c r="K367" s="96"/>
      <c r="L367" s="96"/>
      <c r="M367" s="96"/>
      <c r="N367" s="96"/>
    </row>
    <row r="368" spans="1:14" x14ac:dyDescent="0.25">
      <c r="H368" s="64"/>
      <c r="I368" s="96"/>
      <c r="J368" s="96"/>
      <c r="K368" s="96"/>
      <c r="L368" s="96"/>
      <c r="M368" s="96"/>
      <c r="N368" s="96"/>
    </row>
    <row r="369" spans="8:8" s="96" customFormat="1" x14ac:dyDescent="0.25">
      <c r="H369" s="64"/>
    </row>
    <row r="370" spans="8:8" s="96" customFormat="1" x14ac:dyDescent="0.25">
      <c r="H370" s="64"/>
    </row>
    <row r="371" spans="8:8" s="96" customFormat="1" x14ac:dyDescent="0.25">
      <c r="H371" s="64"/>
    </row>
    <row r="372" spans="8:8" s="96" customFormat="1" x14ac:dyDescent="0.25">
      <c r="H372" s="64"/>
    </row>
    <row r="373" spans="8:8" s="96" customFormat="1" x14ac:dyDescent="0.25">
      <c r="H373" s="64"/>
    </row>
    <row r="374" spans="8:8" s="96" customFormat="1" x14ac:dyDescent="0.25">
      <c r="H374" s="64"/>
    </row>
    <row r="375" spans="8:8" s="96" customFormat="1" x14ac:dyDescent="0.25">
      <c r="H375" s="64"/>
    </row>
    <row r="376" spans="8:8" s="96" customFormat="1" x14ac:dyDescent="0.25">
      <c r="H376" s="64"/>
    </row>
    <row r="377" spans="8:8" s="96" customFormat="1" x14ac:dyDescent="0.25">
      <c r="H377" s="64"/>
    </row>
    <row r="378" spans="8:8" s="96" customFormat="1" x14ac:dyDescent="0.25">
      <c r="H378" s="64"/>
    </row>
    <row r="379" spans="8:8" s="96" customFormat="1" x14ac:dyDescent="0.25">
      <c r="H379" s="64"/>
    </row>
    <row r="380" spans="8:8" s="96" customFormat="1" x14ac:dyDescent="0.25">
      <c r="H380" s="64"/>
    </row>
    <row r="381" spans="8:8" s="96" customFormat="1" x14ac:dyDescent="0.25">
      <c r="H381" s="64"/>
    </row>
    <row r="382" spans="8:8" s="96" customFormat="1" x14ac:dyDescent="0.25">
      <c r="H382" s="64"/>
    </row>
    <row r="383" spans="8:8" s="96" customFormat="1" x14ac:dyDescent="0.25">
      <c r="H383" s="64"/>
    </row>
    <row r="384" spans="8:8" s="96" customFormat="1" x14ac:dyDescent="0.25">
      <c r="H384" s="64"/>
    </row>
    <row r="385" spans="8:8" s="96" customFormat="1" x14ac:dyDescent="0.25">
      <c r="H385" s="64"/>
    </row>
    <row r="386" spans="8:8" s="96" customFormat="1" x14ac:dyDescent="0.25">
      <c r="H386" s="64"/>
    </row>
    <row r="387" spans="8:8" s="96" customFormat="1" x14ac:dyDescent="0.25">
      <c r="H387" s="64"/>
    </row>
    <row r="388" spans="8:8" s="96" customFormat="1" x14ac:dyDescent="0.25">
      <c r="H388" s="64"/>
    </row>
    <row r="389" spans="8:8" s="96" customFormat="1" x14ac:dyDescent="0.25">
      <c r="H389" s="64"/>
    </row>
    <row r="390" spans="8:8" s="96" customFormat="1" x14ac:dyDescent="0.25">
      <c r="H390" s="64"/>
    </row>
    <row r="391" spans="8:8" s="96" customFormat="1" x14ac:dyDescent="0.25">
      <c r="H391" s="64"/>
    </row>
    <row r="392" spans="8:8" s="96" customFormat="1" x14ac:dyDescent="0.25">
      <c r="H392" s="64"/>
    </row>
    <row r="393" spans="8:8" s="96" customFormat="1" x14ac:dyDescent="0.25">
      <c r="H393" s="64"/>
    </row>
    <row r="394" spans="8:8" s="96" customFormat="1" x14ac:dyDescent="0.25">
      <c r="H394" s="64"/>
    </row>
    <row r="395" spans="8:8" s="96" customFormat="1" x14ac:dyDescent="0.25">
      <c r="H395" s="64"/>
    </row>
    <row r="396" spans="8:8" s="96" customFormat="1" x14ac:dyDescent="0.25">
      <c r="H396" s="64"/>
    </row>
    <row r="397" spans="8:8" s="96" customFormat="1" x14ac:dyDescent="0.25">
      <c r="H397" s="64"/>
    </row>
    <row r="398" spans="8:8" s="96" customFormat="1" x14ac:dyDescent="0.25">
      <c r="H398" s="64"/>
    </row>
    <row r="399" spans="8:8" s="96" customFormat="1" x14ac:dyDescent="0.25">
      <c r="H399" s="64"/>
    </row>
    <row r="400" spans="8:8" s="96" customFormat="1" x14ac:dyDescent="0.25">
      <c r="H400" s="64"/>
    </row>
    <row r="401" spans="8:8" s="96" customFormat="1" x14ac:dyDescent="0.25">
      <c r="H401" s="64"/>
    </row>
    <row r="402" spans="8:8" s="96" customFormat="1" x14ac:dyDescent="0.25">
      <c r="H402" s="64"/>
    </row>
    <row r="403" spans="8:8" s="96" customFormat="1" x14ac:dyDescent="0.25">
      <c r="H403" s="64"/>
    </row>
    <row r="404" spans="8:8" s="96" customFormat="1" x14ac:dyDescent="0.25">
      <c r="H404" s="64"/>
    </row>
    <row r="405" spans="8:8" s="96" customFormat="1" x14ac:dyDescent="0.25">
      <c r="H405" s="64"/>
    </row>
    <row r="406" spans="8:8" s="96" customFormat="1" x14ac:dyDescent="0.25">
      <c r="H406" s="64"/>
    </row>
    <row r="407" spans="8:8" s="96" customFormat="1" x14ac:dyDescent="0.25">
      <c r="H407" s="64"/>
    </row>
    <row r="408" spans="8:8" s="96" customFormat="1" x14ac:dyDescent="0.25">
      <c r="H408" s="64"/>
    </row>
    <row r="409" spans="8:8" s="96" customFormat="1" x14ac:dyDescent="0.25">
      <c r="H409" s="64"/>
    </row>
    <row r="410" spans="8:8" s="96" customFormat="1" x14ac:dyDescent="0.25">
      <c r="H410" s="64"/>
    </row>
    <row r="411" spans="8:8" s="96" customFormat="1" x14ac:dyDescent="0.25">
      <c r="H411" s="64"/>
    </row>
    <row r="412" spans="8:8" s="96" customFormat="1" x14ac:dyDescent="0.25">
      <c r="H412" s="64"/>
    </row>
    <row r="413" spans="8:8" s="96" customFormat="1" x14ac:dyDescent="0.25">
      <c r="H413" s="64"/>
    </row>
  </sheetData>
  <sheetProtection algorithmName="SHA-512" hashValue="wR4jb5Owgr6RdNCkD9vy4H7bYTBPC193+p8EmSUupP70T7pZLDCsQiKgyBNJIFddmBH+JXmux8xah0+knNfM7Q==" saltValue="RiZc4xECXCcQqdKV+rwe/A=="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47" type="noConversion"/>
  <dataValidations count="1">
    <dataValidation type="list" allowBlank="1" showInputMessage="1" showErrorMessage="1" sqref="C299" xr:uid="{4170D199-69B1-4C36-ADE3-FA3FC3E21F21}">
      <formula1>J299:J302</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12" display="'B1. HTT Mortgage Assets'!B412"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41" display="441 LTV Commercial Mortgage" xr:uid="{5800A913-907A-4153-9140-4F4694708A09}"/>
    <hyperlink ref="C301" location="'A. HTT General'!B230" display="230 Derivatives and Swaps" xr:uid="{77F0E612-51EF-4057-94E1-E16688149A91}"/>
    <hyperlink ref="B28" r:id="rId4"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C16" r:id="rId5" xr:uid="{19BD8939-3891-41C9-82C3-312BD53F7785}"/>
    <hyperlink ref="C30" r:id="rId6" xr:uid="{5C4D9158-E1BF-47DC-B516-898EEF41A890}"/>
    <hyperlink ref="C229" r:id="rId7" xr:uid="{1604B2E8-9615-46C1-AFDE-6A0389A7CD72}"/>
    <hyperlink ref="C290" location="'D. Insert Nat Trans Templ'!O16" display="'D. Insert Nat Trans Templ'!O16" xr:uid="{298B2097-3CF9-4902-9EFF-361E3845F82B}"/>
  </hyperlinks>
  <pageMargins left="0.70866141732283472" right="0.70866141732283472" top="0.74803149606299213" bottom="0.74803149606299213" header="0.31496062992125984" footer="0.31496062992125984"/>
  <pageSetup paperSize="9" fitToHeight="0" orientation="landscape" r:id="rId8"/>
  <headerFooter>
    <oddHeader>&amp;R&amp;G</oddHeader>
  </headerFooter>
  <ignoredErrors>
    <ignoredError sqref="F58 F77" formula="1"/>
  </ignoredErrors>
  <legacyDrawingHF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heetViews>
  <sheetFormatPr defaultColWidth="8.85546875" defaultRowHeight="15" outlineLevelRow="1" x14ac:dyDescent="0.25"/>
  <cols>
    <col min="1" max="1" width="13.85546875" style="144" customWidth="1"/>
    <col min="2" max="2" width="60.85546875" style="144" customWidth="1"/>
    <col min="3" max="3" width="41" style="144" customWidth="1"/>
    <col min="4" max="4" width="40.85546875" style="144" customWidth="1"/>
    <col min="5" max="5" width="6.7109375" style="144" customWidth="1"/>
    <col min="6" max="6" width="41.5703125" style="144" customWidth="1"/>
    <col min="7" max="7" width="41.5703125" style="140" customWidth="1"/>
    <col min="8" max="16384" width="8.85546875" style="141"/>
  </cols>
  <sheetData>
    <row r="1" spans="1:7" ht="31.5" x14ac:dyDescent="0.25">
      <c r="A1" s="184" t="s">
        <v>433</v>
      </c>
      <c r="B1" s="184"/>
      <c r="C1" s="140"/>
      <c r="D1" s="140"/>
      <c r="E1" s="140"/>
      <c r="F1" s="375" t="s">
        <v>2731</v>
      </c>
    </row>
    <row r="2" spans="1:7" ht="15.75" thickBot="1" x14ac:dyDescent="0.3">
      <c r="A2" s="140"/>
      <c r="B2" s="140"/>
      <c r="C2" s="140"/>
      <c r="D2" s="140"/>
      <c r="E2" s="140"/>
      <c r="F2" s="140"/>
    </row>
    <row r="3" spans="1:7" ht="19.5" thickBot="1" x14ac:dyDescent="0.3">
      <c r="A3" s="142"/>
      <c r="B3" s="143" t="s">
        <v>71</v>
      </c>
      <c r="C3" s="357" t="s">
        <v>1523</v>
      </c>
      <c r="D3" s="142"/>
      <c r="E3" s="142"/>
      <c r="F3" s="140"/>
      <c r="G3" s="142"/>
    </row>
    <row r="4" spans="1:7" ht="15.75" thickBot="1" x14ac:dyDescent="0.3"/>
    <row r="5" spans="1:7" ht="18.75" x14ac:dyDescent="0.25">
      <c r="A5" s="145"/>
      <c r="B5" s="146" t="s">
        <v>434</v>
      </c>
      <c r="C5" s="145"/>
      <c r="E5" s="147"/>
      <c r="F5" s="147"/>
    </row>
    <row r="6" spans="1:7" x14ac:dyDescent="0.25">
      <c r="B6" s="148" t="s">
        <v>435</v>
      </c>
    </row>
    <row r="7" spans="1:7" x14ac:dyDescent="0.25">
      <c r="B7" s="149" t="s">
        <v>436</v>
      </c>
    </row>
    <row r="8" spans="1:7" ht="15.75" thickBot="1" x14ac:dyDescent="0.3">
      <c r="B8" s="150" t="s">
        <v>437</v>
      </c>
    </row>
    <row r="9" spans="1:7" x14ac:dyDescent="0.25">
      <c r="B9" s="151"/>
    </row>
    <row r="10" spans="1:7" ht="37.5" x14ac:dyDescent="0.25">
      <c r="A10" s="152" t="s">
        <v>80</v>
      </c>
      <c r="B10" s="152" t="s">
        <v>435</v>
      </c>
      <c r="C10" s="153"/>
      <c r="D10" s="153"/>
      <c r="E10" s="153"/>
      <c r="F10" s="153"/>
      <c r="G10" s="154"/>
    </row>
    <row r="11" spans="1:7" ht="15" customHeight="1" x14ac:dyDescent="0.25">
      <c r="A11" s="155"/>
      <c r="B11" s="156" t="s">
        <v>438</v>
      </c>
      <c r="C11" s="155" t="s">
        <v>111</v>
      </c>
      <c r="D11" s="155"/>
      <c r="E11" s="155"/>
      <c r="F11" s="157" t="s">
        <v>439</v>
      </c>
      <c r="G11" s="157"/>
    </row>
    <row r="12" spans="1:7" x14ac:dyDescent="0.25">
      <c r="A12" s="144" t="s">
        <v>440</v>
      </c>
      <c r="B12" s="144" t="s">
        <v>441</v>
      </c>
      <c r="C12" s="244">
        <f>'A. HTT General'!C53</f>
        <v>44927.844513540229</v>
      </c>
      <c r="F12" s="206">
        <f>IF($C$15=0,"",IF(C12="[for completion]","",C12/$C$15))</f>
        <v>1</v>
      </c>
    </row>
    <row r="13" spans="1:7" x14ac:dyDescent="0.25">
      <c r="A13" s="144" t="s">
        <v>442</v>
      </c>
      <c r="B13" s="144" t="s">
        <v>443</v>
      </c>
      <c r="C13" s="244">
        <v>0</v>
      </c>
      <c r="F13" s="206">
        <f>IF($C$15=0,"",IF(C13="[for completion]","",C13/$C$15))</f>
        <v>0</v>
      </c>
    </row>
    <row r="14" spans="1:7" x14ac:dyDescent="0.25">
      <c r="A14" s="144" t="s">
        <v>444</v>
      </c>
      <c r="B14" s="144" t="s">
        <v>142</v>
      </c>
      <c r="C14" s="207">
        <v>0</v>
      </c>
      <c r="F14" s="206">
        <f>IF($C$15=0,"",IF(C14="[for completion]","",C14/$C$15))</f>
        <v>0</v>
      </c>
    </row>
    <row r="15" spans="1:7" x14ac:dyDescent="0.25">
      <c r="A15" s="144" t="s">
        <v>445</v>
      </c>
      <c r="B15" s="159" t="s">
        <v>144</v>
      </c>
      <c r="C15" s="207">
        <f>SUM(C12:C14)</f>
        <v>44927.844513540229</v>
      </c>
      <c r="F15" s="178">
        <f>SUM(F12:F14)</f>
        <v>1</v>
      </c>
    </row>
    <row r="16" spans="1:7" outlineLevel="1" x14ac:dyDescent="0.25">
      <c r="A16" s="144" t="s">
        <v>446</v>
      </c>
      <c r="B16" s="161"/>
      <c r="C16" s="207"/>
      <c r="F16" s="206"/>
    </row>
    <row r="17" spans="1:7" outlineLevel="1" x14ac:dyDescent="0.25">
      <c r="A17" s="144" t="s">
        <v>447</v>
      </c>
      <c r="B17" s="161"/>
      <c r="C17" s="207"/>
      <c r="F17" s="206"/>
    </row>
    <row r="18" spans="1:7" outlineLevel="1" x14ac:dyDescent="0.25">
      <c r="A18" s="144" t="s">
        <v>448</v>
      </c>
      <c r="B18" s="161"/>
      <c r="C18" s="207"/>
      <c r="F18" s="206"/>
    </row>
    <row r="19" spans="1:7" outlineLevel="1" x14ac:dyDescent="0.25">
      <c r="A19" s="144" t="s">
        <v>449</v>
      </c>
      <c r="B19" s="161"/>
      <c r="C19" s="207"/>
      <c r="F19" s="206"/>
    </row>
    <row r="20" spans="1:7" outlineLevel="1" x14ac:dyDescent="0.25">
      <c r="A20" s="144" t="s">
        <v>450</v>
      </c>
      <c r="B20" s="161"/>
      <c r="C20" s="207"/>
      <c r="F20" s="206"/>
    </row>
    <row r="21" spans="1:7" outlineLevel="1" x14ac:dyDescent="0.25">
      <c r="A21" s="144" t="s">
        <v>451</v>
      </c>
      <c r="B21" s="161"/>
      <c r="C21" s="207"/>
      <c r="F21" s="206"/>
    </row>
    <row r="22" spans="1:7" outlineLevel="1" x14ac:dyDescent="0.25">
      <c r="A22" s="144" t="s">
        <v>452</v>
      </c>
      <c r="B22" s="161"/>
      <c r="C22" s="207"/>
      <c r="F22" s="206"/>
    </row>
    <row r="23" spans="1:7" outlineLevel="1" x14ac:dyDescent="0.25">
      <c r="A23" s="144" t="s">
        <v>453</v>
      </c>
      <c r="B23" s="161"/>
      <c r="C23" s="207"/>
      <c r="F23" s="206"/>
    </row>
    <row r="24" spans="1:7" outlineLevel="1" x14ac:dyDescent="0.25">
      <c r="A24" s="144" t="s">
        <v>454</v>
      </c>
      <c r="B24" s="161"/>
      <c r="C24" s="207"/>
      <c r="F24" s="206"/>
    </row>
    <row r="25" spans="1:7" outlineLevel="1" x14ac:dyDescent="0.25">
      <c r="A25" s="144" t="s">
        <v>455</v>
      </c>
      <c r="B25" s="161"/>
      <c r="C25" s="207"/>
      <c r="F25" s="206"/>
    </row>
    <row r="26" spans="1:7" outlineLevel="1" x14ac:dyDescent="0.25">
      <c r="A26" s="144" t="s">
        <v>456</v>
      </c>
      <c r="B26" s="161"/>
      <c r="C26" s="208"/>
      <c r="D26" s="141"/>
      <c r="E26" s="141"/>
      <c r="F26" s="206"/>
    </row>
    <row r="27" spans="1:7" ht="15" customHeight="1" x14ac:dyDescent="0.25">
      <c r="A27" s="155"/>
      <c r="B27" s="156" t="s">
        <v>457</v>
      </c>
      <c r="C27" s="155" t="s">
        <v>458</v>
      </c>
      <c r="D27" s="155" t="s">
        <v>459</v>
      </c>
      <c r="E27" s="162"/>
      <c r="F27" s="155" t="s">
        <v>460</v>
      </c>
      <c r="G27" s="157"/>
    </row>
    <row r="28" spans="1:7" x14ac:dyDescent="0.25">
      <c r="A28" s="144" t="s">
        <v>461</v>
      </c>
      <c r="B28" s="144" t="s">
        <v>462</v>
      </c>
      <c r="C28" s="246">
        <f>'D. Insert Nat Trans Templ'!E255</f>
        <v>142121</v>
      </c>
      <c r="D28" s="144">
        <v>0</v>
      </c>
      <c r="F28" s="246">
        <f>IF(AND(C28="[For completion]",D28="[For completion]"),"[For completion]",SUM(C28:D28))</f>
        <v>142121</v>
      </c>
    </row>
    <row r="29" spans="1:7" outlineLevel="1" x14ac:dyDescent="0.25">
      <c r="A29" s="144" t="s">
        <v>463</v>
      </c>
      <c r="B29" s="163" t="s">
        <v>464</v>
      </c>
    </row>
    <row r="30" spans="1:7" outlineLevel="1" x14ac:dyDescent="0.25">
      <c r="A30" s="144" t="s">
        <v>465</v>
      </c>
      <c r="B30" s="163" t="s">
        <v>466</v>
      </c>
    </row>
    <row r="31" spans="1:7" outlineLevel="1" x14ac:dyDescent="0.25">
      <c r="A31" s="144" t="s">
        <v>467</v>
      </c>
      <c r="B31" s="163"/>
    </row>
    <row r="32" spans="1:7" outlineLevel="1" x14ac:dyDescent="0.25">
      <c r="A32" s="144" t="s">
        <v>468</v>
      </c>
      <c r="B32" s="163"/>
    </row>
    <row r="33" spans="1:7" outlineLevel="1" x14ac:dyDescent="0.25">
      <c r="A33" s="144" t="s">
        <v>1565</v>
      </c>
      <c r="B33" s="163"/>
    </row>
    <row r="34" spans="1:7" outlineLevel="1" x14ac:dyDescent="0.25">
      <c r="A34" s="144" t="s">
        <v>1566</v>
      </c>
      <c r="B34" s="163"/>
    </row>
    <row r="35" spans="1:7" ht="15" customHeight="1" x14ac:dyDescent="0.25">
      <c r="A35" s="155"/>
      <c r="B35" s="156" t="s">
        <v>469</v>
      </c>
      <c r="C35" s="155" t="s">
        <v>470</v>
      </c>
      <c r="D35" s="155" t="s">
        <v>471</v>
      </c>
      <c r="E35" s="162"/>
      <c r="F35" s="157" t="s">
        <v>439</v>
      </c>
      <c r="G35" s="157"/>
    </row>
    <row r="36" spans="1:7" x14ac:dyDescent="0.25">
      <c r="A36" s="144" t="s">
        <v>472</v>
      </c>
      <c r="B36" s="144" t="s">
        <v>473</v>
      </c>
      <c r="C36" s="178">
        <f>(29387069.86/10^6)/C15</f>
        <v>6.5409480864686055E-4</v>
      </c>
      <c r="D36" s="363">
        <v>0</v>
      </c>
      <c r="E36" s="209"/>
      <c r="F36" s="363">
        <f>+C36+D36</f>
        <v>6.5409480864686055E-4</v>
      </c>
    </row>
    <row r="37" spans="1:7" outlineLevel="1" x14ac:dyDescent="0.25">
      <c r="A37" s="144" t="s">
        <v>474</v>
      </c>
      <c r="C37" s="178"/>
      <c r="D37" s="178"/>
      <c r="E37" s="209"/>
      <c r="F37" s="178"/>
    </row>
    <row r="38" spans="1:7" outlineLevel="1" x14ac:dyDescent="0.25">
      <c r="A38" s="144" t="s">
        <v>475</v>
      </c>
      <c r="C38" s="178"/>
      <c r="D38" s="178"/>
      <c r="E38" s="209"/>
      <c r="F38" s="178"/>
    </row>
    <row r="39" spans="1:7" outlineLevel="1" x14ac:dyDescent="0.25">
      <c r="A39" s="144" t="s">
        <v>476</v>
      </c>
      <c r="C39" s="178"/>
      <c r="D39" s="178"/>
      <c r="E39" s="209"/>
      <c r="F39" s="178"/>
    </row>
    <row r="40" spans="1:7" outlineLevel="1" x14ac:dyDescent="0.25">
      <c r="A40" s="144" t="s">
        <v>477</v>
      </c>
      <c r="C40" s="178"/>
      <c r="D40" s="178"/>
      <c r="E40" s="209"/>
      <c r="F40" s="178"/>
    </row>
    <row r="41" spans="1:7" outlineLevel="1" x14ac:dyDescent="0.25">
      <c r="A41" s="144" t="s">
        <v>478</v>
      </c>
      <c r="C41" s="178"/>
      <c r="D41" s="178"/>
      <c r="E41" s="209"/>
      <c r="F41" s="178"/>
    </row>
    <row r="42" spans="1:7" outlineLevel="1" x14ac:dyDescent="0.25">
      <c r="A42" s="144" t="s">
        <v>479</v>
      </c>
      <c r="C42" s="178"/>
      <c r="D42" s="178"/>
      <c r="E42" s="209"/>
      <c r="F42" s="178"/>
    </row>
    <row r="43" spans="1:7" ht="15" customHeight="1" x14ac:dyDescent="0.25">
      <c r="A43" s="155"/>
      <c r="B43" s="156" t="s">
        <v>480</v>
      </c>
      <c r="C43" s="155" t="s">
        <v>470</v>
      </c>
      <c r="D43" s="155" t="s">
        <v>471</v>
      </c>
      <c r="E43" s="162"/>
      <c r="F43" s="157" t="s">
        <v>439</v>
      </c>
      <c r="G43" s="157"/>
    </row>
    <row r="44" spans="1:7" x14ac:dyDescent="0.25">
      <c r="A44" s="144" t="s">
        <v>481</v>
      </c>
      <c r="B44" s="164" t="s">
        <v>482</v>
      </c>
      <c r="C44" s="177">
        <f>SUM(C45:C71)</f>
        <v>0</v>
      </c>
      <c r="D44" s="177">
        <f>SUM(D45:D71)</f>
        <v>0</v>
      </c>
      <c r="E44" s="178"/>
      <c r="F44" s="177">
        <f>SUM(F45:F71)</f>
        <v>0</v>
      </c>
      <c r="G44" s="144"/>
    </row>
    <row r="45" spans="1:7" x14ac:dyDescent="0.25">
      <c r="A45" s="144" t="s">
        <v>483</v>
      </c>
      <c r="B45" s="144" t="s">
        <v>484</v>
      </c>
      <c r="C45" s="363">
        <v>0</v>
      </c>
      <c r="D45" s="363">
        <v>0</v>
      </c>
      <c r="E45" s="178"/>
      <c r="F45" s="363">
        <v>0</v>
      </c>
      <c r="G45" s="144"/>
    </row>
    <row r="46" spans="1:7" x14ac:dyDescent="0.25">
      <c r="A46" s="144" t="s">
        <v>485</v>
      </c>
      <c r="B46" s="144" t="s">
        <v>486</v>
      </c>
      <c r="C46" s="363">
        <v>0</v>
      </c>
      <c r="D46" s="363">
        <v>0</v>
      </c>
      <c r="E46" s="178"/>
      <c r="F46" s="363">
        <v>0</v>
      </c>
      <c r="G46" s="144"/>
    </row>
    <row r="47" spans="1:7" x14ac:dyDescent="0.25">
      <c r="A47" s="144" t="s">
        <v>487</v>
      </c>
      <c r="B47" s="144" t="s">
        <v>488</v>
      </c>
      <c r="C47" s="363">
        <v>0</v>
      </c>
      <c r="D47" s="363">
        <v>0</v>
      </c>
      <c r="E47" s="178"/>
      <c r="F47" s="363">
        <v>0</v>
      </c>
      <c r="G47" s="144"/>
    </row>
    <row r="48" spans="1:7" x14ac:dyDescent="0.25">
      <c r="A48" s="144" t="s">
        <v>489</v>
      </c>
      <c r="B48" s="144" t="s">
        <v>490</v>
      </c>
      <c r="C48" s="363">
        <v>0</v>
      </c>
      <c r="D48" s="363">
        <v>0</v>
      </c>
      <c r="E48" s="178"/>
      <c r="F48" s="363">
        <v>0</v>
      </c>
      <c r="G48" s="144"/>
    </row>
    <row r="49" spans="1:7" x14ac:dyDescent="0.25">
      <c r="A49" s="144" t="s">
        <v>491</v>
      </c>
      <c r="B49" s="144" t="s">
        <v>492</v>
      </c>
      <c r="C49" s="363">
        <v>0</v>
      </c>
      <c r="D49" s="363">
        <v>0</v>
      </c>
      <c r="E49" s="178"/>
      <c r="F49" s="363">
        <v>0</v>
      </c>
      <c r="G49" s="144"/>
    </row>
    <row r="50" spans="1:7" x14ac:dyDescent="0.25">
      <c r="A50" s="144" t="s">
        <v>493</v>
      </c>
      <c r="B50" s="144" t="s">
        <v>2279</v>
      </c>
      <c r="C50" s="363">
        <v>0</v>
      </c>
      <c r="D50" s="363">
        <v>0</v>
      </c>
      <c r="E50" s="178"/>
      <c r="F50" s="363">
        <v>0</v>
      </c>
      <c r="G50" s="144"/>
    </row>
    <row r="51" spans="1:7" x14ac:dyDescent="0.25">
      <c r="A51" s="144" t="s">
        <v>494</v>
      </c>
      <c r="B51" s="144" t="s">
        <v>495</v>
      </c>
      <c r="C51" s="363">
        <v>0</v>
      </c>
      <c r="D51" s="363">
        <v>0</v>
      </c>
      <c r="E51" s="178"/>
      <c r="F51" s="363">
        <v>0</v>
      </c>
      <c r="G51" s="144"/>
    </row>
    <row r="52" spans="1:7" x14ac:dyDescent="0.25">
      <c r="A52" s="144" t="s">
        <v>496</v>
      </c>
      <c r="B52" s="144" t="s">
        <v>497</v>
      </c>
      <c r="C52" s="363">
        <v>0</v>
      </c>
      <c r="D52" s="363">
        <v>0</v>
      </c>
      <c r="E52" s="178"/>
      <c r="F52" s="363">
        <v>0</v>
      </c>
      <c r="G52" s="144"/>
    </row>
    <row r="53" spans="1:7" x14ac:dyDescent="0.25">
      <c r="A53" s="144" t="s">
        <v>498</v>
      </c>
      <c r="B53" s="144" t="s">
        <v>499</v>
      </c>
      <c r="C53" s="363">
        <v>0</v>
      </c>
      <c r="D53" s="363">
        <v>0</v>
      </c>
      <c r="E53" s="178"/>
      <c r="F53" s="363">
        <v>0</v>
      </c>
      <c r="G53" s="144"/>
    </row>
    <row r="54" spans="1:7" x14ac:dyDescent="0.25">
      <c r="A54" s="144" t="s">
        <v>500</v>
      </c>
      <c r="B54" s="144" t="s">
        <v>501</v>
      </c>
      <c r="C54" s="363">
        <v>0</v>
      </c>
      <c r="D54" s="363">
        <v>0</v>
      </c>
      <c r="E54" s="178"/>
      <c r="F54" s="363">
        <v>0</v>
      </c>
      <c r="G54" s="144"/>
    </row>
    <row r="55" spans="1:7" x14ac:dyDescent="0.25">
      <c r="A55" s="144" t="s">
        <v>502</v>
      </c>
      <c r="B55" s="144" t="s">
        <v>503</v>
      </c>
      <c r="C55" s="363">
        <v>0</v>
      </c>
      <c r="D55" s="363">
        <v>0</v>
      </c>
      <c r="E55" s="178"/>
      <c r="F55" s="363">
        <v>0</v>
      </c>
      <c r="G55" s="144"/>
    </row>
    <row r="56" spans="1:7" x14ac:dyDescent="0.25">
      <c r="A56" s="144" t="s">
        <v>504</v>
      </c>
      <c r="B56" s="144" t="s">
        <v>505</v>
      </c>
      <c r="C56" s="363">
        <v>0</v>
      </c>
      <c r="D56" s="363">
        <v>0</v>
      </c>
      <c r="E56" s="178"/>
      <c r="F56" s="363">
        <v>0</v>
      </c>
      <c r="G56" s="144"/>
    </row>
    <row r="57" spans="1:7" x14ac:dyDescent="0.25">
      <c r="A57" s="144" t="s">
        <v>506</v>
      </c>
      <c r="B57" s="144" t="s">
        <v>507</v>
      </c>
      <c r="C57" s="363">
        <v>0</v>
      </c>
      <c r="D57" s="363">
        <v>0</v>
      </c>
      <c r="E57" s="178"/>
      <c r="F57" s="363">
        <v>0</v>
      </c>
      <c r="G57" s="144"/>
    </row>
    <row r="58" spans="1:7" x14ac:dyDescent="0.25">
      <c r="A58" s="144" t="s">
        <v>508</v>
      </c>
      <c r="B58" s="144" t="s">
        <v>509</v>
      </c>
      <c r="C58" s="363">
        <v>0</v>
      </c>
      <c r="D58" s="363">
        <v>0</v>
      </c>
      <c r="E58" s="178"/>
      <c r="F58" s="363">
        <v>0</v>
      </c>
      <c r="G58" s="144"/>
    </row>
    <row r="59" spans="1:7" x14ac:dyDescent="0.25">
      <c r="A59" s="144" t="s">
        <v>510</v>
      </c>
      <c r="B59" s="144" t="s">
        <v>511</v>
      </c>
      <c r="C59" s="363">
        <v>0</v>
      </c>
      <c r="D59" s="363">
        <v>0</v>
      </c>
      <c r="E59" s="178"/>
      <c r="F59" s="363">
        <v>0</v>
      </c>
      <c r="G59" s="144"/>
    </row>
    <row r="60" spans="1:7" x14ac:dyDescent="0.25">
      <c r="A60" s="144" t="s">
        <v>512</v>
      </c>
      <c r="B60" s="144" t="s">
        <v>3</v>
      </c>
      <c r="C60" s="363">
        <v>0</v>
      </c>
      <c r="D60" s="363">
        <v>0</v>
      </c>
      <c r="E60" s="178"/>
      <c r="F60" s="363">
        <v>0</v>
      </c>
      <c r="G60" s="144"/>
    </row>
    <row r="61" spans="1:7" x14ac:dyDescent="0.25">
      <c r="A61" s="144" t="s">
        <v>513</v>
      </c>
      <c r="B61" s="144" t="s">
        <v>514</v>
      </c>
      <c r="C61" s="363">
        <v>0</v>
      </c>
      <c r="D61" s="363">
        <v>0</v>
      </c>
      <c r="E61" s="178"/>
      <c r="F61" s="363">
        <v>0</v>
      </c>
      <c r="G61" s="144"/>
    </row>
    <row r="62" spans="1:7" x14ac:dyDescent="0.25">
      <c r="A62" s="144" t="s">
        <v>515</v>
      </c>
      <c r="B62" s="144" t="s">
        <v>516</v>
      </c>
      <c r="C62" s="363">
        <v>0</v>
      </c>
      <c r="D62" s="363">
        <v>0</v>
      </c>
      <c r="E62" s="178"/>
      <c r="F62" s="363">
        <v>0</v>
      </c>
      <c r="G62" s="144"/>
    </row>
    <row r="63" spans="1:7" x14ac:dyDescent="0.25">
      <c r="A63" s="144" t="s">
        <v>517</v>
      </c>
      <c r="B63" s="144" t="s">
        <v>518</v>
      </c>
      <c r="C63" s="363">
        <v>0</v>
      </c>
      <c r="D63" s="363">
        <v>0</v>
      </c>
      <c r="E63" s="178"/>
      <c r="F63" s="363">
        <v>0</v>
      </c>
      <c r="G63" s="144"/>
    </row>
    <row r="64" spans="1:7" x14ac:dyDescent="0.25">
      <c r="A64" s="144" t="s">
        <v>519</v>
      </c>
      <c r="B64" s="144" t="s">
        <v>520</v>
      </c>
      <c r="C64" s="363">
        <v>0</v>
      </c>
      <c r="D64" s="363">
        <v>0</v>
      </c>
      <c r="E64" s="178"/>
      <c r="F64" s="363">
        <v>0</v>
      </c>
      <c r="G64" s="144"/>
    </row>
    <row r="65" spans="1:7" x14ac:dyDescent="0.25">
      <c r="A65" s="144" t="s">
        <v>521</v>
      </c>
      <c r="B65" s="144" t="s">
        <v>522</v>
      </c>
      <c r="C65" s="363">
        <v>0</v>
      </c>
      <c r="D65" s="363">
        <v>0</v>
      </c>
      <c r="E65" s="178"/>
      <c r="F65" s="363">
        <v>0</v>
      </c>
      <c r="G65" s="144"/>
    </row>
    <row r="66" spans="1:7" x14ac:dyDescent="0.25">
      <c r="A66" s="144" t="s">
        <v>523</v>
      </c>
      <c r="B66" s="144" t="s">
        <v>524</v>
      </c>
      <c r="C66" s="363">
        <v>0</v>
      </c>
      <c r="D66" s="363">
        <v>0</v>
      </c>
      <c r="E66" s="178"/>
      <c r="F66" s="363">
        <v>0</v>
      </c>
      <c r="G66" s="144"/>
    </row>
    <row r="67" spans="1:7" x14ac:dyDescent="0.25">
      <c r="A67" s="144" t="s">
        <v>525</v>
      </c>
      <c r="B67" s="144" t="s">
        <v>526</v>
      </c>
      <c r="C67" s="363">
        <v>0</v>
      </c>
      <c r="D67" s="363">
        <v>0</v>
      </c>
      <c r="E67" s="178"/>
      <c r="F67" s="363">
        <v>0</v>
      </c>
      <c r="G67" s="144"/>
    </row>
    <row r="68" spans="1:7" x14ac:dyDescent="0.25">
      <c r="A68" s="144" t="s">
        <v>527</v>
      </c>
      <c r="B68" s="144" t="s">
        <v>528</v>
      </c>
      <c r="C68" s="363">
        <v>0</v>
      </c>
      <c r="D68" s="363">
        <v>0</v>
      </c>
      <c r="E68" s="178"/>
      <c r="F68" s="363">
        <v>0</v>
      </c>
      <c r="G68" s="144"/>
    </row>
    <row r="69" spans="1:7" x14ac:dyDescent="0.25">
      <c r="A69" s="263" t="s">
        <v>529</v>
      </c>
      <c r="B69" s="144" t="s">
        <v>530</v>
      </c>
      <c r="C69" s="363">
        <v>0</v>
      </c>
      <c r="D69" s="363">
        <v>0</v>
      </c>
      <c r="E69" s="178"/>
      <c r="F69" s="363">
        <v>0</v>
      </c>
      <c r="G69" s="144"/>
    </row>
    <row r="70" spans="1:7" x14ac:dyDescent="0.25">
      <c r="A70" s="263" t="s">
        <v>531</v>
      </c>
      <c r="B70" s="144" t="s">
        <v>532</v>
      </c>
      <c r="C70" s="363">
        <v>0</v>
      </c>
      <c r="D70" s="363">
        <v>0</v>
      </c>
      <c r="E70" s="178"/>
      <c r="F70" s="363">
        <v>0</v>
      </c>
      <c r="G70" s="144"/>
    </row>
    <row r="71" spans="1:7" x14ac:dyDescent="0.25">
      <c r="A71" s="263" t="s">
        <v>533</v>
      </c>
      <c r="B71" s="144" t="s">
        <v>6</v>
      </c>
      <c r="C71" s="363">
        <v>0</v>
      </c>
      <c r="D71" s="363">
        <v>0</v>
      </c>
      <c r="E71" s="178"/>
      <c r="F71" s="363">
        <v>0</v>
      </c>
      <c r="G71" s="144"/>
    </row>
    <row r="72" spans="1:7" x14ac:dyDescent="0.25">
      <c r="A72" s="263" t="s">
        <v>534</v>
      </c>
      <c r="B72" s="164" t="s">
        <v>299</v>
      </c>
      <c r="C72" s="177">
        <f>SUM(C73:C75)</f>
        <v>0</v>
      </c>
      <c r="D72" s="177">
        <f>SUM(D73:D75)</f>
        <v>0</v>
      </c>
      <c r="E72" s="178"/>
      <c r="F72" s="177">
        <f>SUM(F73:F75)</f>
        <v>0</v>
      </c>
      <c r="G72" s="144"/>
    </row>
    <row r="73" spans="1:7" x14ac:dyDescent="0.25">
      <c r="A73" s="263" t="s">
        <v>536</v>
      </c>
      <c r="B73" s="144" t="s">
        <v>538</v>
      </c>
      <c r="C73" s="363">
        <v>0</v>
      </c>
      <c r="D73" s="363">
        <v>0</v>
      </c>
      <c r="E73" s="178"/>
      <c r="F73" s="363">
        <v>0</v>
      </c>
      <c r="G73" s="144"/>
    </row>
    <row r="74" spans="1:7" x14ac:dyDescent="0.25">
      <c r="A74" s="263" t="s">
        <v>537</v>
      </c>
      <c r="B74" s="144" t="s">
        <v>540</v>
      </c>
      <c r="C74" s="363">
        <v>0</v>
      </c>
      <c r="D74" s="363">
        <v>0</v>
      </c>
      <c r="E74" s="178"/>
      <c r="F74" s="363">
        <v>0</v>
      </c>
      <c r="G74" s="144"/>
    </row>
    <row r="75" spans="1:7" x14ac:dyDescent="0.25">
      <c r="A75" s="263" t="s">
        <v>539</v>
      </c>
      <c r="B75" s="144" t="s">
        <v>2</v>
      </c>
      <c r="C75" s="363">
        <v>0</v>
      </c>
      <c r="D75" s="363">
        <v>0</v>
      </c>
      <c r="E75" s="178"/>
      <c r="F75" s="363">
        <v>0</v>
      </c>
      <c r="G75" s="144"/>
    </row>
    <row r="76" spans="1:7" x14ac:dyDescent="0.25">
      <c r="A76" s="263" t="s">
        <v>1519</v>
      </c>
      <c r="B76" s="164" t="s">
        <v>142</v>
      </c>
      <c r="C76" s="177">
        <f>SUM(C77:C87)</f>
        <v>1</v>
      </c>
      <c r="D76" s="177">
        <f>SUM(D77:D87)</f>
        <v>0</v>
      </c>
      <c r="E76" s="178"/>
      <c r="F76" s="177">
        <f>SUM(F77:F87)</f>
        <v>1</v>
      </c>
      <c r="G76" s="144"/>
    </row>
    <row r="77" spans="1:7" x14ac:dyDescent="0.25">
      <c r="A77" s="263" t="s">
        <v>541</v>
      </c>
      <c r="B77" s="165" t="s">
        <v>301</v>
      </c>
      <c r="C77" s="363">
        <v>0</v>
      </c>
      <c r="D77" s="363">
        <v>0</v>
      </c>
      <c r="E77" s="178"/>
      <c r="F77" s="363">
        <v>0</v>
      </c>
      <c r="G77" s="144"/>
    </row>
    <row r="78" spans="1:7" s="262" customFormat="1" x14ac:dyDescent="0.25">
      <c r="A78" s="263" t="s">
        <v>542</v>
      </c>
      <c r="B78" s="263" t="s">
        <v>535</v>
      </c>
      <c r="C78" s="363">
        <v>0</v>
      </c>
      <c r="D78" s="363">
        <v>0</v>
      </c>
      <c r="E78" s="264"/>
      <c r="F78" s="363">
        <v>0</v>
      </c>
      <c r="G78" s="263"/>
    </row>
    <row r="79" spans="1:7" x14ac:dyDescent="0.25">
      <c r="A79" s="263" t="s">
        <v>543</v>
      </c>
      <c r="B79" s="165" t="s">
        <v>303</v>
      </c>
      <c r="C79" s="363">
        <v>0</v>
      </c>
      <c r="D79" s="363">
        <v>0</v>
      </c>
      <c r="E79" s="178"/>
      <c r="F79" s="363">
        <v>0</v>
      </c>
      <c r="G79" s="144"/>
    </row>
    <row r="80" spans="1:7" x14ac:dyDescent="0.25">
      <c r="A80" s="144" t="s">
        <v>544</v>
      </c>
      <c r="B80" s="165" t="s">
        <v>305</v>
      </c>
      <c r="C80" s="363">
        <v>0</v>
      </c>
      <c r="D80" s="363">
        <v>0</v>
      </c>
      <c r="E80" s="178"/>
      <c r="F80" s="363">
        <v>0</v>
      </c>
      <c r="G80" s="144"/>
    </row>
    <row r="81" spans="1:7" x14ac:dyDescent="0.25">
      <c r="A81" s="144" t="s">
        <v>545</v>
      </c>
      <c r="B81" s="165" t="s">
        <v>12</v>
      </c>
      <c r="C81" s="363">
        <v>1</v>
      </c>
      <c r="D81" s="363">
        <v>0</v>
      </c>
      <c r="E81" s="178"/>
      <c r="F81" s="363">
        <v>1</v>
      </c>
      <c r="G81" s="144"/>
    </row>
    <row r="82" spans="1:7" x14ac:dyDescent="0.25">
      <c r="A82" s="144" t="s">
        <v>546</v>
      </c>
      <c r="B82" s="165" t="s">
        <v>308</v>
      </c>
      <c r="C82" s="363">
        <v>0</v>
      </c>
      <c r="D82" s="363">
        <v>0</v>
      </c>
      <c r="E82" s="178"/>
      <c r="F82" s="363">
        <v>0</v>
      </c>
      <c r="G82" s="144"/>
    </row>
    <row r="83" spans="1:7" x14ac:dyDescent="0.25">
      <c r="A83" s="144" t="s">
        <v>547</v>
      </c>
      <c r="B83" s="165" t="s">
        <v>310</v>
      </c>
      <c r="C83" s="363">
        <v>0</v>
      </c>
      <c r="D83" s="363">
        <v>0</v>
      </c>
      <c r="E83" s="178"/>
      <c r="F83" s="363">
        <v>0</v>
      </c>
      <c r="G83" s="144"/>
    </row>
    <row r="84" spans="1:7" x14ac:dyDescent="0.25">
      <c r="A84" s="144" t="s">
        <v>548</v>
      </c>
      <c r="B84" s="165" t="s">
        <v>312</v>
      </c>
      <c r="C84" s="363">
        <v>0</v>
      </c>
      <c r="D84" s="363">
        <v>0</v>
      </c>
      <c r="E84" s="178"/>
      <c r="F84" s="363">
        <v>0</v>
      </c>
      <c r="G84" s="144"/>
    </row>
    <row r="85" spans="1:7" x14ac:dyDescent="0.25">
      <c r="A85" s="144" t="s">
        <v>549</v>
      </c>
      <c r="B85" s="165" t="s">
        <v>314</v>
      </c>
      <c r="C85" s="363">
        <v>0</v>
      </c>
      <c r="D85" s="363">
        <v>0</v>
      </c>
      <c r="E85" s="178"/>
      <c r="F85" s="363">
        <v>0</v>
      </c>
      <c r="G85" s="144"/>
    </row>
    <row r="86" spans="1:7" x14ac:dyDescent="0.25">
      <c r="A86" s="144" t="s">
        <v>550</v>
      </c>
      <c r="B86" s="165" t="s">
        <v>316</v>
      </c>
      <c r="C86" s="363">
        <v>0</v>
      </c>
      <c r="D86" s="363">
        <v>0</v>
      </c>
      <c r="E86" s="178"/>
      <c r="F86" s="363">
        <v>0</v>
      </c>
      <c r="G86" s="144"/>
    </row>
    <row r="87" spans="1:7" x14ac:dyDescent="0.25">
      <c r="A87" s="144" t="s">
        <v>551</v>
      </c>
      <c r="B87" s="165" t="s">
        <v>142</v>
      </c>
      <c r="C87" s="363">
        <v>0</v>
      </c>
      <c r="D87" s="363">
        <v>0</v>
      </c>
      <c r="E87" s="178"/>
      <c r="F87" s="363">
        <v>0</v>
      </c>
      <c r="G87" s="144"/>
    </row>
    <row r="88" spans="1:7" outlineLevel="1" x14ac:dyDescent="0.25">
      <c r="A88" s="144" t="s">
        <v>552</v>
      </c>
      <c r="B88" s="161"/>
      <c r="C88" s="178"/>
      <c r="D88" s="178"/>
      <c r="E88" s="178"/>
      <c r="F88" s="178"/>
      <c r="G88" s="144"/>
    </row>
    <row r="89" spans="1:7" outlineLevel="1" x14ac:dyDescent="0.25">
      <c r="A89" s="144" t="s">
        <v>553</v>
      </c>
      <c r="B89" s="161"/>
      <c r="C89" s="178"/>
      <c r="D89" s="178"/>
      <c r="E89" s="178"/>
      <c r="F89" s="178"/>
      <c r="G89" s="144"/>
    </row>
    <row r="90" spans="1:7" outlineLevel="1" x14ac:dyDescent="0.25">
      <c r="A90" s="144" t="s">
        <v>554</v>
      </c>
      <c r="B90" s="161"/>
      <c r="C90" s="178"/>
      <c r="D90" s="178"/>
      <c r="E90" s="178"/>
      <c r="F90" s="178"/>
      <c r="G90" s="144"/>
    </row>
    <row r="91" spans="1:7" outlineLevel="1" x14ac:dyDescent="0.25">
      <c r="A91" s="144" t="s">
        <v>555</v>
      </c>
      <c r="B91" s="161"/>
      <c r="C91" s="178"/>
      <c r="D91" s="178"/>
      <c r="E91" s="178"/>
      <c r="F91" s="178"/>
      <c r="G91" s="144"/>
    </row>
    <row r="92" spans="1:7" outlineLevel="1" x14ac:dyDescent="0.25">
      <c r="A92" s="144" t="s">
        <v>556</v>
      </c>
      <c r="B92" s="161"/>
      <c r="C92" s="178"/>
      <c r="D92" s="178"/>
      <c r="E92" s="178"/>
      <c r="F92" s="178"/>
      <c r="G92" s="144"/>
    </row>
    <row r="93" spans="1:7" outlineLevel="1" x14ac:dyDescent="0.25">
      <c r="A93" s="144" t="s">
        <v>557</v>
      </c>
      <c r="B93" s="161"/>
      <c r="C93" s="178"/>
      <c r="D93" s="178"/>
      <c r="E93" s="178"/>
      <c r="F93" s="178"/>
      <c r="G93" s="144"/>
    </row>
    <row r="94" spans="1:7" outlineLevel="1" x14ac:dyDescent="0.25">
      <c r="A94" s="144" t="s">
        <v>558</v>
      </c>
      <c r="B94" s="161"/>
      <c r="C94" s="178"/>
      <c r="D94" s="178"/>
      <c r="E94" s="178"/>
      <c r="F94" s="178"/>
      <c r="G94" s="144"/>
    </row>
    <row r="95" spans="1:7" outlineLevel="1" x14ac:dyDescent="0.25">
      <c r="A95" s="144" t="s">
        <v>559</v>
      </c>
      <c r="B95" s="161"/>
      <c r="C95" s="178"/>
      <c r="D95" s="178"/>
      <c r="E95" s="178"/>
      <c r="F95" s="178"/>
      <c r="G95" s="144"/>
    </row>
    <row r="96" spans="1:7" outlineLevel="1" x14ac:dyDescent="0.25">
      <c r="A96" s="144" t="s">
        <v>560</v>
      </c>
      <c r="B96" s="161"/>
      <c r="C96" s="178"/>
      <c r="D96" s="178"/>
      <c r="E96" s="178"/>
      <c r="F96" s="178"/>
      <c r="G96" s="144"/>
    </row>
    <row r="97" spans="1:7" outlineLevel="1" x14ac:dyDescent="0.25">
      <c r="A97" s="144" t="s">
        <v>561</v>
      </c>
      <c r="B97" s="161"/>
      <c r="C97" s="178"/>
      <c r="D97" s="178"/>
      <c r="E97" s="178"/>
      <c r="F97" s="178"/>
      <c r="G97" s="144"/>
    </row>
    <row r="98" spans="1:7" ht="15" customHeight="1" x14ac:dyDescent="0.25">
      <c r="A98" s="155"/>
      <c r="B98" s="191" t="s">
        <v>1530</v>
      </c>
      <c r="C98" s="155" t="s">
        <v>470</v>
      </c>
      <c r="D98" s="155" t="s">
        <v>471</v>
      </c>
      <c r="E98" s="162"/>
      <c r="F98" s="157" t="s">
        <v>439</v>
      </c>
      <c r="G98" s="157"/>
    </row>
    <row r="99" spans="1:7" x14ac:dyDescent="0.25">
      <c r="A99" s="144" t="s">
        <v>562</v>
      </c>
      <c r="B99" s="329" t="s">
        <v>3023</v>
      </c>
      <c r="C99" s="178">
        <f>VLOOKUP(B99, 'D. Insert Nat Trans Templ'!$A$283:$M$296, 13, FALSE)/100</f>
        <v>8.8855914162452462E-2</v>
      </c>
      <c r="D99" s="363">
        <v>0</v>
      </c>
      <c r="E99" s="178"/>
      <c r="F99" s="363">
        <f>+C99+D99</f>
        <v>8.8855914162452462E-2</v>
      </c>
      <c r="G99" s="144"/>
    </row>
    <row r="100" spans="1:7" x14ac:dyDescent="0.25">
      <c r="A100" s="144" t="s">
        <v>564</v>
      </c>
      <c r="B100" s="329" t="s">
        <v>3024</v>
      </c>
      <c r="C100" s="363">
        <f>VLOOKUP(B100, 'D. Insert Nat Trans Templ'!$A$283:$M$296, 13, FALSE)/100</f>
        <v>0.21967717664920425</v>
      </c>
      <c r="D100" s="363">
        <v>0</v>
      </c>
      <c r="E100" s="178"/>
      <c r="F100" s="363">
        <f t="shared" ref="F100:F111" si="0">+C100+D100</f>
        <v>0.21967717664920425</v>
      </c>
      <c r="G100" s="144"/>
    </row>
    <row r="101" spans="1:7" x14ac:dyDescent="0.25">
      <c r="A101" s="144" t="s">
        <v>565</v>
      </c>
      <c r="B101" s="329" t="s">
        <v>3025</v>
      </c>
      <c r="C101" s="363">
        <f>VLOOKUP(B101, 'D. Insert Nat Trans Templ'!$A$283:$M$296, 13, FALSE)/100</f>
        <v>8.8339573690503735E-3</v>
      </c>
      <c r="D101" s="363">
        <v>0</v>
      </c>
      <c r="E101" s="178"/>
      <c r="F101" s="363">
        <f t="shared" si="0"/>
        <v>8.8339573690503735E-3</v>
      </c>
      <c r="G101" s="144"/>
    </row>
    <row r="102" spans="1:7" x14ac:dyDescent="0.25">
      <c r="A102" s="144" t="s">
        <v>566</v>
      </c>
      <c r="B102" s="329" t="s">
        <v>3026</v>
      </c>
      <c r="C102" s="363">
        <f>VLOOKUP(B102, 'D. Insert Nat Trans Templ'!$A$283:$M$296, 13, FALSE)/100</f>
        <v>8.2501249505637642E-3</v>
      </c>
      <c r="D102" s="363">
        <v>0</v>
      </c>
      <c r="E102" s="178"/>
      <c r="F102" s="363">
        <f t="shared" si="0"/>
        <v>8.2501249505637642E-3</v>
      </c>
      <c r="G102" s="144"/>
    </row>
    <row r="103" spans="1:7" x14ac:dyDescent="0.25">
      <c r="A103" s="144" t="s">
        <v>567</v>
      </c>
      <c r="B103" s="329" t="s">
        <v>3027</v>
      </c>
      <c r="C103" s="363">
        <f>VLOOKUP(B103, 'D. Insert Nat Trans Templ'!$A$283:$M$296, 13, FALSE)/100</f>
        <v>1.3104893270731695E-2</v>
      </c>
      <c r="D103" s="363">
        <v>0</v>
      </c>
      <c r="E103" s="178"/>
      <c r="F103" s="363">
        <f t="shared" si="0"/>
        <v>1.3104893270731695E-2</v>
      </c>
      <c r="G103" s="144"/>
    </row>
    <row r="104" spans="1:7" x14ac:dyDescent="0.25">
      <c r="A104" s="144" t="s">
        <v>568</v>
      </c>
      <c r="B104" s="329" t="s">
        <v>3028</v>
      </c>
      <c r="C104" s="363">
        <f>VLOOKUP(B104, 'D. Insert Nat Trans Templ'!$A$283:$M$296, 13, FALSE)/100</f>
        <v>5.2678987042489736E-4</v>
      </c>
      <c r="D104" s="363">
        <v>0</v>
      </c>
      <c r="E104" s="178"/>
      <c r="F104" s="363">
        <f t="shared" si="0"/>
        <v>5.2678987042489736E-4</v>
      </c>
      <c r="G104" s="144"/>
    </row>
    <row r="105" spans="1:7" x14ac:dyDescent="0.25">
      <c r="A105" s="144" t="s">
        <v>569</v>
      </c>
      <c r="B105" s="329" t="s">
        <v>3029</v>
      </c>
      <c r="C105" s="363">
        <f>VLOOKUP(B105, 'D. Insert Nat Trans Templ'!$A$283:$M$296, 13, FALSE)/100</f>
        <v>1.9720054650828347E-2</v>
      </c>
      <c r="D105" s="363">
        <v>0</v>
      </c>
      <c r="E105" s="178"/>
      <c r="F105" s="363">
        <f t="shared" si="0"/>
        <v>1.9720054650828347E-2</v>
      </c>
      <c r="G105" s="144"/>
    </row>
    <row r="106" spans="1:7" x14ac:dyDescent="0.25">
      <c r="A106" s="144" t="s">
        <v>570</v>
      </c>
      <c r="B106" s="329" t="s">
        <v>3030</v>
      </c>
      <c r="C106" s="363">
        <f>VLOOKUP(B106, 'D. Insert Nat Trans Templ'!$A$283:$M$296, 13, FALSE)/100</f>
        <v>0.51890514369981111</v>
      </c>
      <c r="D106" s="363">
        <v>0</v>
      </c>
      <c r="E106" s="178"/>
      <c r="F106" s="363">
        <f t="shared" si="0"/>
        <v>0.51890514369981111</v>
      </c>
      <c r="G106" s="144"/>
    </row>
    <row r="107" spans="1:7" x14ac:dyDescent="0.25">
      <c r="A107" s="144" t="s">
        <v>571</v>
      </c>
      <c r="B107" s="329" t="s">
        <v>3031</v>
      </c>
      <c r="C107" s="363">
        <f>VLOOKUP(B107, 'D. Insert Nat Trans Templ'!$A$283:$M$296, 13, FALSE)/100</f>
        <v>2.9940703925398181E-3</v>
      </c>
      <c r="D107" s="363">
        <v>0</v>
      </c>
      <c r="E107" s="178"/>
      <c r="F107" s="363">
        <f t="shared" si="0"/>
        <v>2.9940703925398181E-3</v>
      </c>
      <c r="G107" s="144"/>
    </row>
    <row r="108" spans="1:7" x14ac:dyDescent="0.25">
      <c r="A108" s="144" t="s">
        <v>572</v>
      </c>
      <c r="B108" s="329" t="s">
        <v>3032</v>
      </c>
      <c r="C108" s="363">
        <f>VLOOKUP(B108, 'D. Insert Nat Trans Templ'!$A$283:$M$296, 13, FALSE)/100</f>
        <v>0.10813758784768958</v>
      </c>
      <c r="D108" s="363">
        <v>0</v>
      </c>
      <c r="E108" s="178"/>
      <c r="F108" s="363">
        <f t="shared" si="0"/>
        <v>0.10813758784768958</v>
      </c>
      <c r="G108" s="144"/>
    </row>
    <row r="109" spans="1:7" x14ac:dyDescent="0.25">
      <c r="A109" s="144" t="s">
        <v>573</v>
      </c>
      <c r="B109" s="329" t="s">
        <v>3033</v>
      </c>
      <c r="C109" s="363">
        <f>VLOOKUP(B109, 'D. Insert Nat Trans Templ'!$A$283:$M$296, 13, FALSE)/100</f>
        <v>9.9965309317264928E-3</v>
      </c>
      <c r="D109" s="363">
        <v>0</v>
      </c>
      <c r="E109" s="178"/>
      <c r="F109" s="363">
        <f t="shared" si="0"/>
        <v>9.9965309317264928E-3</v>
      </c>
      <c r="G109" s="144"/>
    </row>
    <row r="110" spans="1:7" x14ac:dyDescent="0.25">
      <c r="A110" s="144" t="s">
        <v>574</v>
      </c>
      <c r="B110" s="329" t="s">
        <v>3034</v>
      </c>
      <c r="C110" s="363">
        <f>VLOOKUP(B110, 'D. Insert Nat Trans Templ'!$A$283:$M$296, 13, FALSE)/100</f>
        <v>9.977561947364605E-4</v>
      </c>
      <c r="D110" s="363">
        <v>0</v>
      </c>
      <c r="E110" s="178"/>
      <c r="F110" s="363">
        <f t="shared" si="0"/>
        <v>9.977561947364605E-4</v>
      </c>
      <c r="G110" s="144"/>
    </row>
    <row r="111" spans="1:7" x14ac:dyDescent="0.25">
      <c r="A111" s="144" t="s">
        <v>575</v>
      </c>
      <c r="B111" s="329" t="s">
        <v>144</v>
      </c>
      <c r="C111" s="363">
        <f>SUM(C99:C110)</f>
        <v>0.99999999998975908</v>
      </c>
      <c r="D111" s="363">
        <v>0</v>
      </c>
      <c r="E111" s="178"/>
      <c r="F111" s="363">
        <f t="shared" si="0"/>
        <v>0.99999999998975908</v>
      </c>
      <c r="G111" s="144"/>
    </row>
    <row r="112" spans="1:7" x14ac:dyDescent="0.25">
      <c r="A112" s="144" t="s">
        <v>576</v>
      </c>
      <c r="B112" s="165"/>
      <c r="C112" s="178"/>
      <c r="D112" s="178"/>
      <c r="E112" s="178"/>
      <c r="F112" s="178"/>
      <c r="G112" s="144"/>
    </row>
    <row r="113" spans="1:7" x14ac:dyDescent="0.25">
      <c r="A113" s="144" t="s">
        <v>577</v>
      </c>
      <c r="B113" s="165"/>
      <c r="C113" s="178"/>
      <c r="D113" s="178"/>
      <c r="E113" s="178"/>
      <c r="F113" s="178"/>
      <c r="G113" s="144"/>
    </row>
    <row r="114" spans="1:7" x14ac:dyDescent="0.25">
      <c r="A114" s="144" t="s">
        <v>578</v>
      </c>
      <c r="B114" s="165"/>
      <c r="C114" s="178"/>
      <c r="D114" s="178"/>
      <c r="E114" s="178"/>
      <c r="F114" s="178"/>
      <c r="G114" s="144"/>
    </row>
    <row r="115" spans="1:7" x14ac:dyDescent="0.25">
      <c r="A115" s="144" t="s">
        <v>579</v>
      </c>
      <c r="B115" s="165"/>
      <c r="C115" s="178"/>
      <c r="D115" s="178"/>
      <c r="E115" s="178"/>
      <c r="F115" s="178"/>
      <c r="G115" s="144"/>
    </row>
    <row r="116" spans="1:7" x14ac:dyDescent="0.25">
      <c r="A116" s="144" t="s">
        <v>580</v>
      </c>
      <c r="B116" s="165"/>
      <c r="C116" s="178"/>
      <c r="D116" s="178"/>
      <c r="E116" s="178"/>
      <c r="F116" s="178"/>
      <c r="G116" s="144"/>
    </row>
    <row r="117" spans="1:7" x14ac:dyDescent="0.25">
      <c r="A117" s="144" t="s">
        <v>581</v>
      </c>
      <c r="B117" s="165"/>
      <c r="C117" s="178"/>
      <c r="D117" s="178"/>
      <c r="E117" s="178"/>
      <c r="F117" s="178"/>
      <c r="G117" s="144"/>
    </row>
    <row r="118" spans="1:7" x14ac:dyDescent="0.25">
      <c r="A118" s="144" t="s">
        <v>582</v>
      </c>
      <c r="B118" s="165"/>
      <c r="C118" s="178"/>
      <c r="D118" s="178"/>
      <c r="E118" s="178"/>
      <c r="F118" s="178"/>
      <c r="G118" s="144"/>
    </row>
    <row r="119" spans="1:7" x14ac:dyDescent="0.25">
      <c r="A119" s="144" t="s">
        <v>583</v>
      </c>
      <c r="B119" s="165"/>
      <c r="C119" s="178"/>
      <c r="D119" s="178"/>
      <c r="E119" s="178"/>
      <c r="F119" s="178"/>
      <c r="G119" s="144"/>
    </row>
    <row r="120" spans="1:7" x14ac:dyDescent="0.25">
      <c r="A120" s="144" t="s">
        <v>584</v>
      </c>
      <c r="B120" s="165"/>
      <c r="C120" s="178"/>
      <c r="D120" s="178"/>
      <c r="E120" s="178"/>
      <c r="F120" s="178"/>
      <c r="G120" s="144"/>
    </row>
    <row r="121" spans="1:7" x14ac:dyDescent="0.25">
      <c r="A121" s="144" t="s">
        <v>585</v>
      </c>
      <c r="B121" s="165"/>
      <c r="C121" s="178"/>
      <c r="D121" s="178"/>
      <c r="E121" s="178"/>
      <c r="F121" s="178"/>
      <c r="G121" s="144"/>
    </row>
    <row r="122" spans="1:7" x14ac:dyDescent="0.25">
      <c r="A122" s="144" t="s">
        <v>586</v>
      </c>
      <c r="B122" s="165"/>
      <c r="C122" s="178"/>
      <c r="D122" s="178"/>
      <c r="E122" s="178"/>
      <c r="F122" s="178"/>
      <c r="G122" s="144"/>
    </row>
    <row r="123" spans="1:7" x14ac:dyDescent="0.25">
      <c r="A123" s="144" t="s">
        <v>587</v>
      </c>
      <c r="B123" s="165"/>
      <c r="C123" s="178"/>
      <c r="D123" s="178"/>
      <c r="E123" s="178"/>
      <c r="F123" s="178"/>
      <c r="G123" s="144"/>
    </row>
    <row r="124" spans="1:7" x14ac:dyDescent="0.25">
      <c r="A124" s="144" t="s">
        <v>588</v>
      </c>
      <c r="B124" s="165"/>
      <c r="C124" s="178"/>
      <c r="D124" s="178"/>
      <c r="E124" s="178"/>
      <c r="F124" s="178"/>
      <c r="G124" s="144"/>
    </row>
    <row r="125" spans="1:7" x14ac:dyDescent="0.25">
      <c r="A125" s="144" t="s">
        <v>589</v>
      </c>
      <c r="B125" s="165"/>
      <c r="C125" s="178"/>
      <c r="D125" s="178"/>
      <c r="E125" s="178"/>
      <c r="F125" s="178"/>
      <c r="G125" s="144"/>
    </row>
    <row r="126" spans="1:7" x14ac:dyDescent="0.25">
      <c r="A126" s="144" t="s">
        <v>590</v>
      </c>
      <c r="B126" s="165"/>
      <c r="C126" s="178"/>
      <c r="D126" s="178"/>
      <c r="E126" s="178"/>
      <c r="F126" s="178"/>
      <c r="G126" s="144"/>
    </row>
    <row r="127" spans="1:7" x14ac:dyDescent="0.25">
      <c r="A127" s="144" t="s">
        <v>591</v>
      </c>
      <c r="B127" s="165"/>
      <c r="C127" s="178"/>
      <c r="D127" s="178"/>
      <c r="E127" s="178"/>
      <c r="F127" s="178"/>
      <c r="G127" s="144"/>
    </row>
    <row r="128" spans="1:7" x14ac:dyDescent="0.25">
      <c r="A128" s="144" t="s">
        <v>592</v>
      </c>
      <c r="B128" s="165"/>
      <c r="C128" s="178"/>
      <c r="D128" s="178"/>
      <c r="E128" s="178"/>
      <c r="F128" s="178"/>
      <c r="G128" s="144"/>
    </row>
    <row r="129" spans="1:7" x14ac:dyDescent="0.25">
      <c r="A129" s="144" t="s">
        <v>593</v>
      </c>
      <c r="B129" s="165"/>
      <c r="C129" s="178"/>
      <c r="D129" s="178"/>
      <c r="E129" s="178"/>
      <c r="F129" s="178"/>
      <c r="G129" s="144"/>
    </row>
    <row r="130" spans="1:7" x14ac:dyDescent="0.25">
      <c r="A130" s="144" t="s">
        <v>1493</v>
      </c>
      <c r="B130" s="165"/>
      <c r="C130" s="178"/>
      <c r="D130" s="178"/>
      <c r="E130" s="178"/>
      <c r="F130" s="178"/>
      <c r="G130" s="144"/>
    </row>
    <row r="131" spans="1:7" x14ac:dyDescent="0.25">
      <c r="A131" s="144" t="s">
        <v>1494</v>
      </c>
      <c r="B131" s="165"/>
      <c r="C131" s="178"/>
      <c r="D131" s="178"/>
      <c r="E131" s="178"/>
      <c r="F131" s="178"/>
      <c r="G131" s="144"/>
    </row>
    <row r="132" spans="1:7" x14ac:dyDescent="0.25">
      <c r="A132" s="144" t="s">
        <v>1495</v>
      </c>
      <c r="B132" s="165"/>
      <c r="C132" s="178"/>
      <c r="D132" s="178"/>
      <c r="E132" s="178"/>
      <c r="F132" s="178"/>
      <c r="G132" s="144"/>
    </row>
    <row r="133" spans="1:7" x14ac:dyDescent="0.25">
      <c r="A133" s="144" t="s">
        <v>1496</v>
      </c>
      <c r="B133" s="165"/>
      <c r="C133" s="178"/>
      <c r="D133" s="178"/>
      <c r="E133" s="178"/>
      <c r="F133" s="178"/>
      <c r="G133" s="144"/>
    </row>
    <row r="134" spans="1:7" x14ac:dyDescent="0.25">
      <c r="A134" s="144" t="s">
        <v>1497</v>
      </c>
      <c r="B134" s="165"/>
      <c r="C134" s="178"/>
      <c r="D134" s="178"/>
      <c r="E134" s="178"/>
      <c r="F134" s="178"/>
      <c r="G134" s="144"/>
    </row>
    <row r="135" spans="1:7" x14ac:dyDescent="0.25">
      <c r="A135" s="144" t="s">
        <v>1498</v>
      </c>
      <c r="B135" s="165"/>
      <c r="C135" s="178"/>
      <c r="D135" s="178"/>
      <c r="E135" s="178"/>
      <c r="F135" s="178"/>
      <c r="G135" s="144"/>
    </row>
    <row r="136" spans="1:7" x14ac:dyDescent="0.25">
      <c r="A136" s="144" t="s">
        <v>1499</v>
      </c>
      <c r="B136" s="165"/>
      <c r="C136" s="178"/>
      <c r="D136" s="178"/>
      <c r="E136" s="178"/>
      <c r="F136" s="178"/>
      <c r="G136" s="144"/>
    </row>
    <row r="137" spans="1:7" x14ac:dyDescent="0.25">
      <c r="A137" s="144" t="s">
        <v>1500</v>
      </c>
      <c r="B137" s="165"/>
      <c r="C137" s="178"/>
      <c r="D137" s="178"/>
      <c r="E137" s="178"/>
      <c r="F137" s="178"/>
      <c r="G137" s="144"/>
    </row>
    <row r="138" spans="1:7" x14ac:dyDescent="0.25">
      <c r="A138" s="144" t="s">
        <v>1501</v>
      </c>
      <c r="B138" s="165"/>
      <c r="C138" s="178"/>
      <c r="D138" s="178"/>
      <c r="E138" s="178"/>
      <c r="F138" s="178"/>
      <c r="G138" s="144"/>
    </row>
    <row r="139" spans="1:7" x14ac:dyDescent="0.25">
      <c r="A139" s="144" t="s">
        <v>1502</v>
      </c>
      <c r="B139" s="165"/>
      <c r="C139" s="178"/>
      <c r="D139" s="178"/>
      <c r="E139" s="178"/>
      <c r="F139" s="178"/>
      <c r="G139" s="144"/>
    </row>
    <row r="140" spans="1:7" x14ac:dyDescent="0.25">
      <c r="A140" s="144" t="s">
        <v>1503</v>
      </c>
      <c r="B140" s="165"/>
      <c r="C140" s="178"/>
      <c r="D140" s="178"/>
      <c r="E140" s="178"/>
      <c r="F140" s="178"/>
      <c r="G140" s="144"/>
    </row>
    <row r="141" spans="1:7" x14ac:dyDescent="0.25">
      <c r="A141" s="144" t="s">
        <v>1504</v>
      </c>
      <c r="B141" s="165"/>
      <c r="C141" s="178"/>
      <c r="D141" s="178"/>
      <c r="E141" s="178"/>
      <c r="F141" s="178"/>
      <c r="G141" s="144"/>
    </row>
    <row r="142" spans="1:7" x14ac:dyDescent="0.25">
      <c r="A142" s="144" t="s">
        <v>1505</v>
      </c>
      <c r="B142" s="165"/>
      <c r="C142" s="178"/>
      <c r="D142" s="178"/>
      <c r="E142" s="178"/>
      <c r="F142" s="178"/>
      <c r="G142" s="144"/>
    </row>
    <row r="143" spans="1:7" x14ac:dyDescent="0.25">
      <c r="A143" s="144" t="s">
        <v>1506</v>
      </c>
      <c r="B143" s="165"/>
      <c r="C143" s="178"/>
      <c r="D143" s="178"/>
      <c r="E143" s="178"/>
      <c r="F143" s="178"/>
      <c r="G143" s="144"/>
    </row>
    <row r="144" spans="1:7" x14ac:dyDescent="0.25">
      <c r="A144" s="144" t="s">
        <v>1507</v>
      </c>
      <c r="B144" s="165"/>
      <c r="C144" s="178"/>
      <c r="D144" s="178"/>
      <c r="E144" s="178"/>
      <c r="F144" s="178"/>
      <c r="G144" s="144"/>
    </row>
    <row r="145" spans="1:7" x14ac:dyDescent="0.25">
      <c r="A145" s="144" t="s">
        <v>1508</v>
      </c>
      <c r="B145" s="165"/>
      <c r="C145" s="178"/>
      <c r="D145" s="178"/>
      <c r="E145" s="178"/>
      <c r="F145" s="178"/>
      <c r="G145" s="144"/>
    </row>
    <row r="146" spans="1:7" x14ac:dyDescent="0.25">
      <c r="A146" s="144" t="s">
        <v>1509</v>
      </c>
      <c r="B146" s="165"/>
      <c r="C146" s="178"/>
      <c r="D146" s="178"/>
      <c r="E146" s="178"/>
      <c r="F146" s="178"/>
      <c r="G146" s="144"/>
    </row>
    <row r="147" spans="1:7" x14ac:dyDescent="0.25">
      <c r="A147" s="144" t="s">
        <v>1510</v>
      </c>
      <c r="B147" s="165"/>
      <c r="C147" s="178"/>
      <c r="D147" s="178"/>
      <c r="E147" s="178"/>
      <c r="F147" s="178"/>
      <c r="G147" s="144"/>
    </row>
    <row r="148" spans="1:7" x14ac:dyDescent="0.25">
      <c r="A148" s="144" t="s">
        <v>1511</v>
      </c>
      <c r="B148" s="165"/>
      <c r="C148" s="178"/>
      <c r="D148" s="178"/>
      <c r="E148" s="178"/>
      <c r="F148" s="178"/>
      <c r="G148" s="144"/>
    </row>
    <row r="149" spans="1:7" ht="15" customHeight="1" x14ac:dyDescent="0.25">
      <c r="A149" s="155"/>
      <c r="B149" s="156" t="s">
        <v>594</v>
      </c>
      <c r="C149" s="155" t="s">
        <v>470</v>
      </c>
      <c r="D149" s="155" t="s">
        <v>471</v>
      </c>
      <c r="E149" s="162"/>
      <c r="F149" s="157" t="s">
        <v>439</v>
      </c>
      <c r="G149" s="157"/>
    </row>
    <row r="150" spans="1:7" x14ac:dyDescent="0.25">
      <c r="A150" s="144" t="s">
        <v>595</v>
      </c>
      <c r="B150" s="144" t="s">
        <v>596</v>
      </c>
      <c r="C150" s="178">
        <f>'D. Insert Nat Trans Templ'!M315/100</f>
        <v>0.68148588133444443</v>
      </c>
      <c r="D150" s="363">
        <v>0</v>
      </c>
      <c r="E150" s="179"/>
      <c r="F150" s="363">
        <f>+C150+D150</f>
        <v>0.68148588133444443</v>
      </c>
    </row>
    <row r="151" spans="1:7" x14ac:dyDescent="0.25">
      <c r="A151" s="144" t="s">
        <v>597</v>
      </c>
      <c r="B151" s="144" t="s">
        <v>598</v>
      </c>
      <c r="C151" s="178">
        <f>'D. Insert Nat Trans Templ'!M316/100</f>
        <v>0.3185141186553192</v>
      </c>
      <c r="D151" s="363">
        <v>0</v>
      </c>
      <c r="E151" s="179"/>
      <c r="F151" s="363">
        <f t="shared" ref="F151:F152" si="1">+C151+D151</f>
        <v>0.3185141186553192</v>
      </c>
    </row>
    <row r="152" spans="1:7" x14ac:dyDescent="0.25">
      <c r="A152" s="144" t="s">
        <v>599</v>
      </c>
      <c r="B152" s="144" t="s">
        <v>142</v>
      </c>
      <c r="C152" s="363">
        <v>0</v>
      </c>
      <c r="D152" s="363">
        <v>0</v>
      </c>
      <c r="E152" s="179"/>
      <c r="F152" s="363">
        <f t="shared" si="1"/>
        <v>0</v>
      </c>
    </row>
    <row r="153" spans="1:7" outlineLevel="1" x14ac:dyDescent="0.25">
      <c r="A153" s="144" t="s">
        <v>600</v>
      </c>
      <c r="C153" s="178"/>
      <c r="D153" s="178"/>
      <c r="E153" s="179"/>
      <c r="F153" s="178"/>
    </row>
    <row r="154" spans="1:7" outlineLevel="1" x14ac:dyDescent="0.25">
      <c r="A154" s="144" t="s">
        <v>601</v>
      </c>
      <c r="C154" s="178"/>
      <c r="D154" s="178"/>
      <c r="E154" s="179"/>
      <c r="F154" s="178"/>
    </row>
    <row r="155" spans="1:7" outlineLevel="1" x14ac:dyDescent="0.25">
      <c r="A155" s="144" t="s">
        <v>602</v>
      </c>
      <c r="C155" s="178"/>
      <c r="D155" s="178"/>
      <c r="E155" s="179"/>
      <c r="F155" s="178"/>
    </row>
    <row r="156" spans="1:7" outlineLevel="1" x14ac:dyDescent="0.25">
      <c r="A156" s="144" t="s">
        <v>603</v>
      </c>
      <c r="C156" s="178"/>
      <c r="D156" s="178"/>
      <c r="E156" s="179"/>
      <c r="F156" s="178"/>
    </row>
    <row r="157" spans="1:7" outlineLevel="1" x14ac:dyDescent="0.25">
      <c r="A157" s="144" t="s">
        <v>604</v>
      </c>
      <c r="C157" s="178"/>
      <c r="D157" s="178"/>
      <c r="E157" s="179"/>
      <c r="F157" s="178"/>
    </row>
    <row r="158" spans="1:7" outlineLevel="1" x14ac:dyDescent="0.25">
      <c r="A158" s="144" t="s">
        <v>605</v>
      </c>
      <c r="C158" s="178"/>
      <c r="D158" s="178"/>
      <c r="E158" s="179"/>
      <c r="F158" s="178"/>
    </row>
    <row r="159" spans="1:7" ht="15" customHeight="1" x14ac:dyDescent="0.25">
      <c r="A159" s="155"/>
      <c r="B159" s="156" t="s">
        <v>606</v>
      </c>
      <c r="C159" s="155" t="s">
        <v>470</v>
      </c>
      <c r="D159" s="155" t="s">
        <v>471</v>
      </c>
      <c r="E159" s="162"/>
      <c r="F159" s="157" t="s">
        <v>439</v>
      </c>
      <c r="G159" s="157"/>
    </row>
    <row r="160" spans="1:7" x14ac:dyDescent="0.25">
      <c r="A160" s="144" t="s">
        <v>607</v>
      </c>
      <c r="B160" s="144" t="s">
        <v>608</v>
      </c>
      <c r="C160" s="363">
        <v>0</v>
      </c>
      <c r="D160" s="363">
        <v>0</v>
      </c>
      <c r="E160" s="179"/>
      <c r="F160" s="363">
        <f>+C160+D160</f>
        <v>0</v>
      </c>
    </row>
    <row r="161" spans="1:7" x14ac:dyDescent="0.25">
      <c r="A161" s="144" t="s">
        <v>609</v>
      </c>
      <c r="B161" s="144" t="s">
        <v>610</v>
      </c>
      <c r="C161" s="363">
        <v>1</v>
      </c>
      <c r="D161" s="363">
        <v>0</v>
      </c>
      <c r="E161" s="179"/>
      <c r="F161" s="363">
        <f>+C161+D161</f>
        <v>1</v>
      </c>
    </row>
    <row r="162" spans="1:7" x14ac:dyDescent="0.25">
      <c r="A162" s="144" t="s">
        <v>611</v>
      </c>
      <c r="B162" s="144" t="s">
        <v>142</v>
      </c>
      <c r="C162" s="363">
        <v>0</v>
      </c>
      <c r="D162" s="363">
        <v>0</v>
      </c>
      <c r="E162" s="179"/>
      <c r="F162" s="363">
        <f>+C162+D162</f>
        <v>0</v>
      </c>
    </row>
    <row r="163" spans="1:7" outlineLevel="1" x14ac:dyDescent="0.25">
      <c r="A163" s="144" t="s">
        <v>612</v>
      </c>
      <c r="E163" s="140"/>
    </row>
    <row r="164" spans="1:7" outlineLevel="1" x14ac:dyDescent="0.25">
      <c r="A164" s="144" t="s">
        <v>613</v>
      </c>
      <c r="E164" s="140"/>
    </row>
    <row r="165" spans="1:7" outlineLevel="1" x14ac:dyDescent="0.25">
      <c r="A165" s="144" t="s">
        <v>614</v>
      </c>
      <c r="E165" s="140"/>
    </row>
    <row r="166" spans="1:7" outlineLevel="1" x14ac:dyDescent="0.25">
      <c r="A166" s="144" t="s">
        <v>615</v>
      </c>
      <c r="E166" s="140"/>
    </row>
    <row r="167" spans="1:7" outlineLevel="1" x14ac:dyDescent="0.25">
      <c r="A167" s="144" t="s">
        <v>616</v>
      </c>
      <c r="E167" s="140"/>
    </row>
    <row r="168" spans="1:7" outlineLevel="1" x14ac:dyDescent="0.25">
      <c r="A168" s="144" t="s">
        <v>617</v>
      </c>
      <c r="E168" s="140"/>
    </row>
    <row r="169" spans="1:7" ht="15" customHeight="1" x14ac:dyDescent="0.25">
      <c r="A169" s="155"/>
      <c r="B169" s="156" t="s">
        <v>618</v>
      </c>
      <c r="C169" s="155" t="s">
        <v>470</v>
      </c>
      <c r="D169" s="155" t="s">
        <v>471</v>
      </c>
      <c r="E169" s="162"/>
      <c r="F169" s="157" t="s">
        <v>439</v>
      </c>
      <c r="G169" s="157"/>
    </row>
    <row r="170" spans="1:7" x14ac:dyDescent="0.25">
      <c r="A170" s="144" t="s">
        <v>619</v>
      </c>
      <c r="B170" s="166" t="s">
        <v>620</v>
      </c>
      <c r="C170" s="363">
        <f>'D. Insert Nat Trans Templ'!M372/100</f>
        <v>0.1328071184394497</v>
      </c>
      <c r="D170" s="363">
        <v>0</v>
      </c>
      <c r="E170" s="179"/>
      <c r="F170" s="363">
        <f>+C170+D170</f>
        <v>0.1328071184394497</v>
      </c>
    </row>
    <row r="171" spans="1:7" x14ac:dyDescent="0.25">
      <c r="A171" s="144" t="s">
        <v>621</v>
      </c>
      <c r="B171" s="166" t="s">
        <v>622</v>
      </c>
      <c r="C171" s="363">
        <f>'D. Insert Nat Trans Templ'!M373/100</f>
        <v>0.12109174180801699</v>
      </c>
      <c r="D171" s="363">
        <v>0</v>
      </c>
      <c r="E171" s="179"/>
      <c r="F171" s="363">
        <f t="shared" ref="F171:F174" si="2">+C171+D171</f>
        <v>0.12109174180801699</v>
      </c>
    </row>
    <row r="172" spans="1:7" x14ac:dyDescent="0.25">
      <c r="A172" s="144" t="s">
        <v>623</v>
      </c>
      <c r="B172" s="166" t="s">
        <v>624</v>
      </c>
      <c r="C172" s="363">
        <f>'D. Insert Nat Trans Templ'!M374/100</f>
        <v>0.18022750976995597</v>
      </c>
      <c r="D172" s="363">
        <v>0</v>
      </c>
      <c r="E172" s="178"/>
      <c r="F172" s="363">
        <f t="shared" si="2"/>
        <v>0.18022750976995597</v>
      </c>
    </row>
    <row r="173" spans="1:7" x14ac:dyDescent="0.25">
      <c r="A173" s="144" t="s">
        <v>625</v>
      </c>
      <c r="B173" s="166" t="s">
        <v>626</v>
      </c>
      <c r="C173" s="363">
        <f>SUM('D. Insert Nat Trans Templ'!M375:M376)/100</f>
        <v>0.56137870385637356</v>
      </c>
      <c r="D173" s="363">
        <v>0</v>
      </c>
      <c r="E173" s="178"/>
      <c r="F173" s="363">
        <f t="shared" si="2"/>
        <v>0.56137870385637356</v>
      </c>
    </row>
    <row r="174" spans="1:7" x14ac:dyDescent="0.25">
      <c r="A174" s="144" t="s">
        <v>627</v>
      </c>
      <c r="B174" s="166" t="s">
        <v>628</v>
      </c>
      <c r="C174" s="363">
        <f>SUM('D. Insert Nat Trans Templ'!M377:M380)/100</f>
        <v>4.4949261159651427E-3</v>
      </c>
      <c r="D174" s="363">
        <v>0</v>
      </c>
      <c r="E174" s="178"/>
      <c r="F174" s="363">
        <f t="shared" si="2"/>
        <v>4.4949261159651427E-3</v>
      </c>
    </row>
    <row r="175" spans="1:7" outlineLevel="1" x14ac:dyDescent="0.25">
      <c r="A175" s="144" t="s">
        <v>629</v>
      </c>
      <c r="B175" s="163"/>
      <c r="C175" s="178"/>
      <c r="D175" s="178"/>
      <c r="E175" s="178"/>
      <c r="F175" s="178"/>
    </row>
    <row r="176" spans="1:7" outlineLevel="1" x14ac:dyDescent="0.25">
      <c r="A176" s="144" t="s">
        <v>630</v>
      </c>
      <c r="B176" s="163"/>
      <c r="C176" s="178"/>
      <c r="D176" s="178"/>
      <c r="E176" s="178"/>
      <c r="F176" s="178"/>
    </row>
    <row r="177" spans="1:7" outlineLevel="1" x14ac:dyDescent="0.25">
      <c r="A177" s="144" t="s">
        <v>631</v>
      </c>
      <c r="B177" s="166"/>
      <c r="C177" s="178"/>
      <c r="D177" s="178"/>
      <c r="E177" s="178"/>
      <c r="F177" s="178"/>
    </row>
    <row r="178" spans="1:7" outlineLevel="1" x14ac:dyDescent="0.25">
      <c r="A178" s="144" t="s">
        <v>632</v>
      </c>
      <c r="B178" s="166"/>
      <c r="C178" s="178"/>
      <c r="D178" s="178"/>
      <c r="E178" s="178"/>
      <c r="F178" s="178"/>
    </row>
    <row r="179" spans="1:7" ht="15" customHeight="1" x14ac:dyDescent="0.25">
      <c r="A179" s="155"/>
      <c r="B179" s="191" t="s">
        <v>633</v>
      </c>
      <c r="C179" s="155" t="s">
        <v>470</v>
      </c>
      <c r="D179" s="155" t="s">
        <v>471</v>
      </c>
      <c r="E179" s="155"/>
      <c r="F179" s="155" t="s">
        <v>439</v>
      </c>
      <c r="G179" s="157"/>
    </row>
    <row r="180" spans="1:7" x14ac:dyDescent="0.25">
      <c r="A180" s="144" t="s">
        <v>634</v>
      </c>
      <c r="B180" s="263" t="s">
        <v>635</v>
      </c>
      <c r="C180" s="339">
        <f>+'D. Insert Nat Trans Templ'!M278%</f>
        <v>7.9638984302597801E-4</v>
      </c>
      <c r="D180" s="339">
        <v>0</v>
      </c>
      <c r="E180" s="242"/>
      <c r="F180" s="339">
        <f>+C180+D180</f>
        <v>7.9638984302597801E-4</v>
      </c>
    </row>
    <row r="181" spans="1:7" outlineLevel="1" x14ac:dyDescent="0.25">
      <c r="A181" s="144" t="s">
        <v>2653</v>
      </c>
      <c r="B181" s="230" t="s">
        <v>2652</v>
      </c>
      <c r="C181" s="339">
        <f>(6560950.14+'D. Insert Nat Trans Templ'!K278)/'D. Insert Nat Trans Templ'!K279</f>
        <v>9.4242289248499525E-4</v>
      </c>
      <c r="D181" s="339">
        <v>0</v>
      </c>
      <c r="E181" s="242"/>
      <c r="F181" s="339">
        <f>+C181+D181</f>
        <v>9.4242289248499525E-4</v>
      </c>
    </row>
    <row r="182" spans="1:7" outlineLevel="1" x14ac:dyDescent="0.25">
      <c r="A182" s="144" t="s">
        <v>636</v>
      </c>
      <c r="B182" s="167"/>
      <c r="C182" s="178"/>
      <c r="D182" s="178"/>
      <c r="E182" s="179"/>
      <c r="F182" s="178"/>
    </row>
    <row r="183" spans="1:7" outlineLevel="1" x14ac:dyDescent="0.25">
      <c r="A183" s="144" t="s">
        <v>637</v>
      </c>
      <c r="B183" s="167"/>
      <c r="C183" s="178"/>
      <c r="D183" s="178"/>
      <c r="E183" s="179"/>
      <c r="F183" s="178"/>
    </row>
    <row r="184" spans="1:7" outlineLevel="1" x14ac:dyDescent="0.25">
      <c r="A184" s="144" t="s">
        <v>638</v>
      </c>
      <c r="B184" s="167"/>
      <c r="C184" s="178"/>
      <c r="D184" s="178"/>
      <c r="E184" s="179"/>
      <c r="F184" s="178"/>
    </row>
    <row r="185" spans="1:7" ht="18.75" x14ac:dyDescent="0.25">
      <c r="A185" s="168"/>
      <c r="B185" s="169" t="s">
        <v>436</v>
      </c>
      <c r="C185" s="168"/>
      <c r="D185" s="168"/>
      <c r="E185" s="168"/>
      <c r="F185" s="170"/>
      <c r="G185" s="170"/>
    </row>
    <row r="186" spans="1:7" ht="15" customHeight="1" x14ac:dyDescent="0.25">
      <c r="A186" s="155"/>
      <c r="B186" s="156" t="s">
        <v>639</v>
      </c>
      <c r="C186" s="155" t="s">
        <v>640</v>
      </c>
      <c r="D186" s="155" t="s">
        <v>641</v>
      </c>
      <c r="E186" s="162"/>
      <c r="F186" s="155" t="s">
        <v>470</v>
      </c>
      <c r="G186" s="155" t="s">
        <v>642</v>
      </c>
    </row>
    <row r="187" spans="1:7" x14ac:dyDescent="0.25">
      <c r="A187" s="144" t="s">
        <v>643</v>
      </c>
      <c r="B187" s="165" t="s">
        <v>644</v>
      </c>
      <c r="C187" s="207">
        <f>'D. Insert Nat Trans Templ'!G256/1000</f>
        <v>316.12389804138888</v>
      </c>
      <c r="D187" s="736">
        <f>D214</f>
        <v>142121</v>
      </c>
      <c r="E187" s="171"/>
      <c r="F187" s="741">
        <f>D187/F28</f>
        <v>1</v>
      </c>
      <c r="G187" s="741">
        <f>F187</f>
        <v>1</v>
      </c>
    </row>
    <row r="188" spans="1:7" x14ac:dyDescent="0.25">
      <c r="A188" s="171"/>
      <c r="B188" s="173"/>
      <c r="C188" s="171"/>
      <c r="D188" s="171"/>
      <c r="E188" s="171"/>
      <c r="F188" s="172"/>
      <c r="G188" s="172"/>
    </row>
    <row r="189" spans="1:7" x14ac:dyDescent="0.25">
      <c r="B189" s="165" t="s">
        <v>645</v>
      </c>
      <c r="C189" s="171"/>
      <c r="D189" s="171"/>
      <c r="E189" s="171"/>
      <c r="F189" s="172"/>
      <c r="G189" s="172"/>
    </row>
    <row r="190" spans="1:7" x14ac:dyDescent="0.25">
      <c r="A190" s="144" t="s">
        <v>646</v>
      </c>
      <c r="B190" s="329" t="s">
        <v>3097</v>
      </c>
      <c r="C190" s="736">
        <f>VLOOKUP(B190, 'D. Insert Nat Trans Templ'!$A$386:$M$399, 11, FALSE)/1000000</f>
        <v>1187.6078876900021</v>
      </c>
      <c r="D190" s="738">
        <f>VLOOKUP(B190, 'D. Insert Nat Trans Templ'!$A$386:$M$399, 7, FALSE)</f>
        <v>19599</v>
      </c>
      <c r="E190" s="171"/>
      <c r="F190" s="206">
        <f>IF($C$214=0,"",IF(C190="[for completion]","",IF(C190="","",C190/$C$214)))</f>
        <v>2.6433671602742702E-2</v>
      </c>
      <c r="G190" s="206">
        <f>IF($D$214=0,"",IF(D190="[for completion]","",IF(D190="","",D190/$D$214)))</f>
        <v>0.1379036173401538</v>
      </c>
    </row>
    <row r="191" spans="1:7" x14ac:dyDescent="0.25">
      <c r="A191" s="144" t="s">
        <v>647</v>
      </c>
      <c r="B191" s="329" t="s">
        <v>3098</v>
      </c>
      <c r="C191" s="736">
        <f>VLOOKUP(B191, 'D. Insert Nat Trans Templ'!$A$386:$M$399, 11, FALSE)/1000000</f>
        <v>5399.2324733299911</v>
      </c>
      <c r="D191" s="738">
        <f>VLOOKUP(B191, 'D. Insert Nat Trans Templ'!$A$386:$M$399, 7, FALSE)</f>
        <v>35714</v>
      </c>
      <c r="E191" s="171"/>
      <c r="F191" s="206">
        <f t="shared" ref="F191:F213" si="3">IF($C$214=0,"",IF(C191="[for completion]","",IF(C191="","",C191/$C$214)))</f>
        <v>0.12017564011340032</v>
      </c>
      <c r="G191" s="206">
        <f t="shared" ref="G191:G213" si="4">IF($D$214=0,"",IF(D191="[for completion]","",IF(D191="","",D191/$D$214)))</f>
        <v>0.25129291237748114</v>
      </c>
    </row>
    <row r="192" spans="1:7" x14ac:dyDescent="0.25">
      <c r="A192" s="144" t="s">
        <v>648</v>
      </c>
      <c r="B192" s="329" t="s">
        <v>3099</v>
      </c>
      <c r="C192" s="736">
        <f>VLOOKUP(B192, 'D. Insert Nat Trans Templ'!$A$386:$M$399, 11, FALSE)/1000000</f>
        <v>7522.3090907999995</v>
      </c>
      <c r="D192" s="738">
        <f>VLOOKUP(B192, 'D. Insert Nat Trans Templ'!$A$386:$M$399, 7, FALSE)</f>
        <v>30388</v>
      </c>
      <c r="E192" s="171"/>
      <c r="F192" s="206">
        <f t="shared" si="3"/>
        <v>0.1674308921838657</v>
      </c>
      <c r="G192" s="206">
        <f t="shared" si="4"/>
        <v>0.21381780313957824</v>
      </c>
    </row>
    <row r="193" spans="1:7" x14ac:dyDescent="0.25">
      <c r="A193" s="144" t="s">
        <v>649</v>
      </c>
      <c r="B193" s="329" t="s">
        <v>3100</v>
      </c>
      <c r="C193" s="736">
        <f>VLOOKUP(B193, 'D. Insert Nat Trans Templ'!$A$386:$M$399, 11, FALSE)/1000000</f>
        <v>6950.5226785800423</v>
      </c>
      <c r="D193" s="738">
        <f>VLOOKUP(B193, 'D. Insert Nat Trans Templ'!$A$386:$M$399, 7, FALSE)</f>
        <v>20045</v>
      </c>
      <c r="E193" s="171"/>
      <c r="F193" s="206">
        <f t="shared" si="3"/>
        <v>0.15470412065919048</v>
      </c>
      <c r="G193" s="206">
        <f t="shared" si="4"/>
        <v>0.14104178833529177</v>
      </c>
    </row>
    <row r="194" spans="1:7" x14ac:dyDescent="0.25">
      <c r="A194" s="144" t="s">
        <v>650</v>
      </c>
      <c r="B194" s="329" t="s">
        <v>3101</v>
      </c>
      <c r="C194" s="736">
        <f>VLOOKUP(B194, 'D. Insert Nat Trans Templ'!$A$386:$M$399, 11, FALSE)/1000000</f>
        <v>5827.1774670599834</v>
      </c>
      <c r="D194" s="738">
        <f>VLOOKUP(B194, 'D. Insert Nat Trans Templ'!$A$386:$M$399, 7, FALSE)</f>
        <v>13015</v>
      </c>
      <c r="E194" s="171"/>
      <c r="F194" s="206">
        <f t="shared" si="3"/>
        <v>0.12970080203388865</v>
      </c>
      <c r="G194" s="206">
        <f t="shared" si="4"/>
        <v>9.1576895743767636E-2</v>
      </c>
    </row>
    <row r="195" spans="1:7" x14ac:dyDescent="0.25">
      <c r="A195" s="144" t="s">
        <v>651</v>
      </c>
      <c r="B195" s="329" t="s">
        <v>3102</v>
      </c>
      <c r="C195" s="736">
        <f>VLOOKUP(B195, 'D. Insert Nat Trans Templ'!$A$386:$M$399, 11, FALSE)/1000000</f>
        <v>4402.9567297299918</v>
      </c>
      <c r="D195" s="738">
        <f>VLOOKUP(B195, 'D. Insert Nat Trans Templ'!$A$386:$M$399, 7, FALSE)</f>
        <v>8046</v>
      </c>
      <c r="E195" s="171"/>
      <c r="F195" s="206">
        <f t="shared" si="3"/>
        <v>9.800062249599048E-2</v>
      </c>
      <c r="G195" s="206">
        <f t="shared" si="4"/>
        <v>5.6613730553542407E-2</v>
      </c>
    </row>
    <row r="196" spans="1:7" x14ac:dyDescent="0.25">
      <c r="A196" s="144" t="s">
        <v>652</v>
      </c>
      <c r="B196" s="329" t="s">
        <v>3103</v>
      </c>
      <c r="C196" s="736">
        <f>VLOOKUP(B196, 'D. Insert Nat Trans Templ'!$A$386:$M$399, 11, FALSE)/1000000</f>
        <v>3209.5651320999996</v>
      </c>
      <c r="D196" s="738">
        <f>VLOOKUP(B196, 'D. Insert Nat Trans Templ'!$A$386:$M$399, 7, FALSE)</f>
        <v>4967</v>
      </c>
      <c r="E196" s="171"/>
      <c r="F196" s="206">
        <f t="shared" si="3"/>
        <v>7.1438217587597053E-2</v>
      </c>
      <c r="G196" s="206">
        <f t="shared" si="4"/>
        <v>3.4949092674551964E-2</v>
      </c>
    </row>
    <row r="197" spans="1:7" x14ac:dyDescent="0.25">
      <c r="A197" s="144" t="s">
        <v>653</v>
      </c>
      <c r="B197" s="329" t="s">
        <v>3104</v>
      </c>
      <c r="C197" s="736">
        <f>VLOOKUP(B197, 'D. Insert Nat Trans Templ'!$A$386:$M$399, 11, FALSE)/1000000</f>
        <v>2378.422054349996</v>
      </c>
      <c r="D197" s="738">
        <f>VLOOKUP(B197, 'D. Insert Nat Trans Templ'!$A$386:$M$399, 7, FALSE)</f>
        <v>3186</v>
      </c>
      <c r="E197" s="171"/>
      <c r="F197" s="206">
        <f t="shared" si="3"/>
        <v>5.2938708279966676E-2</v>
      </c>
      <c r="G197" s="206">
        <f t="shared" si="4"/>
        <v>2.2417517467510081E-2</v>
      </c>
    </row>
    <row r="198" spans="1:7" x14ac:dyDescent="0.25">
      <c r="A198" s="144" t="s">
        <v>654</v>
      </c>
      <c r="B198" s="329" t="s">
        <v>3105</v>
      </c>
      <c r="C198" s="736">
        <f>VLOOKUP(B198, 'D. Insert Nat Trans Templ'!$A$386:$M$399, 11, FALSE)/1000000</f>
        <v>1791.3556617900003</v>
      </c>
      <c r="D198" s="738">
        <f>VLOOKUP(B198, 'D. Insert Nat Trans Templ'!$A$386:$M$399, 7, FALSE)</f>
        <v>2113</v>
      </c>
      <c r="E198" s="171"/>
      <c r="F198" s="206">
        <f t="shared" si="3"/>
        <v>3.9871836300762999E-2</v>
      </c>
      <c r="G198" s="206">
        <f t="shared" si="4"/>
        <v>1.4867612808803766E-2</v>
      </c>
    </row>
    <row r="199" spans="1:7" x14ac:dyDescent="0.25">
      <c r="A199" s="144" t="s">
        <v>655</v>
      </c>
      <c r="B199" s="329" t="s">
        <v>3106</v>
      </c>
      <c r="C199" s="736">
        <f>VLOOKUP(B199, 'D. Insert Nat Trans Templ'!$A$386:$M$399, 11, FALSE)/1000000</f>
        <v>1476.3843370800003</v>
      </c>
      <c r="D199" s="738">
        <f>VLOOKUP(B199, 'D. Insert Nat Trans Templ'!$A$386:$M$399, 7, FALSE)</f>
        <v>1557</v>
      </c>
      <c r="E199" s="165"/>
      <c r="F199" s="206">
        <f t="shared" si="3"/>
        <v>3.2861232339669866E-2</v>
      </c>
      <c r="G199" s="206">
        <f t="shared" si="4"/>
        <v>1.0955453451636283E-2</v>
      </c>
    </row>
    <row r="200" spans="1:7" x14ac:dyDescent="0.25">
      <c r="A200" s="144" t="s">
        <v>656</v>
      </c>
      <c r="B200" s="329" t="s">
        <v>3151</v>
      </c>
      <c r="C200" s="736">
        <f>('D. Insert Nat Trans Templ'!K396+'D. Insert Nat Trans Templ'!K397+'D. Insert Nat Trans Templ'!K398+'D. Insert Nat Trans Templ'!K399)/1000000</f>
        <v>4782.3110010300006</v>
      </c>
      <c r="D200" s="210">
        <f>+'D. Insert Nat Trans Templ'!G396+'D. Insert Nat Trans Templ'!G397+'D. Insert Nat Trans Templ'!G398+'D. Insert Nat Trans Templ'!G399</f>
        <v>3491</v>
      </c>
      <c r="E200" s="165"/>
      <c r="F200" s="206">
        <f t="shared" si="3"/>
        <v>0.10644425640292501</v>
      </c>
      <c r="G200" s="206">
        <f t="shared" si="4"/>
        <v>2.4563576107682891E-2</v>
      </c>
    </row>
    <row r="201" spans="1:7" x14ac:dyDescent="0.25">
      <c r="A201" s="144" t="s">
        <v>657</v>
      </c>
      <c r="B201" s="165"/>
      <c r="C201" s="207"/>
      <c r="D201" s="210"/>
      <c r="E201" s="165"/>
      <c r="F201" s="206" t="str">
        <f t="shared" si="3"/>
        <v/>
      </c>
      <c r="G201" s="206" t="str">
        <f t="shared" si="4"/>
        <v/>
      </c>
    </row>
    <row r="202" spans="1:7" x14ac:dyDescent="0.25">
      <c r="A202" s="144" t="s">
        <v>658</v>
      </c>
      <c r="B202" s="165"/>
      <c r="C202" s="207"/>
      <c r="D202" s="210"/>
      <c r="E202" s="165"/>
      <c r="F202" s="206" t="str">
        <f t="shared" si="3"/>
        <v/>
      </c>
      <c r="G202" s="206" t="str">
        <f t="shared" si="4"/>
        <v/>
      </c>
    </row>
    <row r="203" spans="1:7" x14ac:dyDescent="0.25">
      <c r="A203" s="144" t="s">
        <v>659</v>
      </c>
      <c r="B203" s="165"/>
      <c r="C203" s="207"/>
      <c r="D203" s="210"/>
      <c r="E203" s="165"/>
      <c r="F203" s="206" t="str">
        <f t="shared" si="3"/>
        <v/>
      </c>
      <c r="G203" s="206" t="str">
        <f t="shared" si="4"/>
        <v/>
      </c>
    </row>
    <row r="204" spans="1:7" x14ac:dyDescent="0.25">
      <c r="A204" s="144" t="s">
        <v>660</v>
      </c>
      <c r="B204" s="165"/>
      <c r="C204" s="207"/>
      <c r="D204" s="210"/>
      <c r="E204" s="165"/>
      <c r="F204" s="206" t="str">
        <f t="shared" si="3"/>
        <v/>
      </c>
      <c r="G204" s="206" t="str">
        <f t="shared" si="4"/>
        <v/>
      </c>
    </row>
    <row r="205" spans="1:7" x14ac:dyDescent="0.25">
      <c r="A205" s="144" t="s">
        <v>661</v>
      </c>
      <c r="B205" s="165"/>
      <c r="C205" s="207"/>
      <c r="D205" s="210"/>
      <c r="F205" s="206" t="str">
        <f t="shared" si="3"/>
        <v/>
      </c>
      <c r="G205" s="206" t="str">
        <f t="shared" si="4"/>
        <v/>
      </c>
    </row>
    <row r="206" spans="1:7" x14ac:dyDescent="0.25">
      <c r="A206" s="144" t="s">
        <v>662</v>
      </c>
      <c r="B206" s="165"/>
      <c r="C206" s="207"/>
      <c r="D206" s="210"/>
      <c r="E206" s="160"/>
      <c r="F206" s="206" t="str">
        <f t="shared" si="3"/>
        <v/>
      </c>
      <c r="G206" s="206" t="str">
        <f t="shared" si="4"/>
        <v/>
      </c>
    </row>
    <row r="207" spans="1:7" x14ac:dyDescent="0.25">
      <c r="A207" s="144" t="s">
        <v>663</v>
      </c>
      <c r="B207" s="165"/>
      <c r="C207" s="207"/>
      <c r="D207" s="210"/>
      <c r="E207" s="160"/>
      <c r="F207" s="206" t="str">
        <f t="shared" si="3"/>
        <v/>
      </c>
      <c r="G207" s="206" t="str">
        <f t="shared" si="4"/>
        <v/>
      </c>
    </row>
    <row r="208" spans="1:7" x14ac:dyDescent="0.25">
      <c r="A208" s="144" t="s">
        <v>664</v>
      </c>
      <c r="B208" s="165"/>
      <c r="C208" s="207"/>
      <c r="D208" s="210"/>
      <c r="E208" s="160"/>
      <c r="F208" s="206" t="str">
        <f t="shared" si="3"/>
        <v/>
      </c>
      <c r="G208" s="206" t="str">
        <f t="shared" si="4"/>
        <v/>
      </c>
    </row>
    <row r="209" spans="1:7" x14ac:dyDescent="0.25">
      <c r="A209" s="144" t="s">
        <v>665</v>
      </c>
      <c r="B209" s="165"/>
      <c r="C209" s="207"/>
      <c r="D209" s="210"/>
      <c r="E209" s="160"/>
      <c r="F209" s="206" t="str">
        <f t="shared" si="3"/>
        <v/>
      </c>
      <c r="G209" s="206" t="str">
        <f t="shared" si="4"/>
        <v/>
      </c>
    </row>
    <row r="210" spans="1:7" x14ac:dyDescent="0.25">
      <c r="A210" s="144" t="s">
        <v>666</v>
      </c>
      <c r="B210" s="165"/>
      <c r="C210" s="207"/>
      <c r="D210" s="210"/>
      <c r="E210" s="160"/>
      <c r="F210" s="206" t="str">
        <f t="shared" si="3"/>
        <v/>
      </c>
      <c r="G210" s="206" t="str">
        <f t="shared" si="4"/>
        <v/>
      </c>
    </row>
    <row r="211" spans="1:7" x14ac:dyDescent="0.25">
      <c r="A211" s="144" t="s">
        <v>667</v>
      </c>
      <c r="B211" s="165"/>
      <c r="C211" s="207"/>
      <c r="D211" s="210"/>
      <c r="E211" s="160"/>
      <c r="F211" s="206" t="str">
        <f t="shared" si="3"/>
        <v/>
      </c>
      <c r="G211" s="206" t="str">
        <f t="shared" si="4"/>
        <v/>
      </c>
    </row>
    <row r="212" spans="1:7" x14ac:dyDescent="0.25">
      <c r="A212" s="144" t="s">
        <v>668</v>
      </c>
      <c r="B212" s="165"/>
      <c r="C212" s="207"/>
      <c r="D212" s="210"/>
      <c r="E212" s="160"/>
      <c r="F212" s="206" t="str">
        <f t="shared" si="3"/>
        <v/>
      </c>
      <c r="G212" s="206" t="str">
        <f t="shared" si="4"/>
        <v/>
      </c>
    </row>
    <row r="213" spans="1:7" x14ac:dyDescent="0.25">
      <c r="A213" s="144" t="s">
        <v>669</v>
      </c>
      <c r="B213" s="165"/>
      <c r="C213" s="207"/>
      <c r="D213" s="210"/>
      <c r="E213" s="160"/>
      <c r="F213" s="206" t="str">
        <f t="shared" si="3"/>
        <v/>
      </c>
      <c r="G213" s="206" t="str">
        <f t="shared" si="4"/>
        <v/>
      </c>
    </row>
    <row r="214" spans="1:7" x14ac:dyDescent="0.25">
      <c r="A214" s="144" t="s">
        <v>670</v>
      </c>
      <c r="B214" s="174" t="s">
        <v>144</v>
      </c>
      <c r="C214" s="213">
        <f>SUM(C190:C213)</f>
        <v>44927.844513540011</v>
      </c>
      <c r="D214" s="211">
        <f>SUM(D190:D213)</f>
        <v>142121</v>
      </c>
      <c r="E214" s="160"/>
      <c r="F214" s="212">
        <f>SUM(F190:F213)</f>
        <v>1</v>
      </c>
      <c r="G214" s="212">
        <f>SUM(G190:G213)</f>
        <v>1</v>
      </c>
    </row>
    <row r="215" spans="1:7" ht="15" customHeight="1" x14ac:dyDescent="0.25">
      <c r="A215" s="155"/>
      <c r="B215" s="155" t="s">
        <v>671</v>
      </c>
      <c r="C215" s="155" t="s">
        <v>640</v>
      </c>
      <c r="D215" s="155" t="s">
        <v>641</v>
      </c>
      <c r="E215" s="162"/>
      <c r="F215" s="155" t="s">
        <v>470</v>
      </c>
      <c r="G215" s="155" t="s">
        <v>642</v>
      </c>
    </row>
    <row r="216" spans="1:7" x14ac:dyDescent="0.25">
      <c r="A216" s="144" t="s">
        <v>672</v>
      </c>
      <c r="B216" s="144" t="s">
        <v>673</v>
      </c>
      <c r="C216" s="363" t="s">
        <v>1193</v>
      </c>
      <c r="D216" s="363" t="s">
        <v>1193</v>
      </c>
      <c r="F216" s="209"/>
      <c r="G216" s="209"/>
    </row>
    <row r="217" spans="1:7" x14ac:dyDescent="0.25">
      <c r="F217" s="209"/>
      <c r="G217" s="209"/>
    </row>
    <row r="218" spans="1:7" x14ac:dyDescent="0.25">
      <c r="B218" s="165" t="s">
        <v>674</v>
      </c>
      <c r="F218" s="209"/>
      <c r="G218" s="209"/>
    </row>
    <row r="219" spans="1:7" x14ac:dyDescent="0.25">
      <c r="A219" s="144" t="s">
        <v>675</v>
      </c>
      <c r="B219" s="144" t="s">
        <v>676</v>
      </c>
      <c r="C219" s="363" t="s">
        <v>1193</v>
      </c>
      <c r="D219" s="363" t="s">
        <v>1193</v>
      </c>
      <c r="F219" s="206" t="str">
        <f t="shared" ref="F219:F233" si="5">IF($C$227=0,"",IF(C219="[for completion]","",C219/$C$227))</f>
        <v/>
      </c>
      <c r="G219" s="206" t="str">
        <f t="shared" ref="G219:G233" si="6">IF($D$227=0,"",IF(D219="[for completion]","",D219/$D$227))</f>
        <v/>
      </c>
    </row>
    <row r="220" spans="1:7" x14ac:dyDescent="0.25">
      <c r="A220" s="144" t="s">
        <v>677</v>
      </c>
      <c r="B220" s="144" t="s">
        <v>678</v>
      </c>
      <c r="C220" s="363" t="s">
        <v>1193</v>
      </c>
      <c r="D220" s="363" t="s">
        <v>1193</v>
      </c>
      <c r="F220" s="206" t="str">
        <f t="shared" si="5"/>
        <v/>
      </c>
      <c r="G220" s="206" t="str">
        <f t="shared" si="6"/>
        <v/>
      </c>
    </row>
    <row r="221" spans="1:7" x14ac:dyDescent="0.25">
      <c r="A221" s="144" t="s">
        <v>679</v>
      </c>
      <c r="B221" s="144" t="s">
        <v>680</v>
      </c>
      <c r="C221" s="363" t="s">
        <v>1193</v>
      </c>
      <c r="D221" s="363" t="s">
        <v>1193</v>
      </c>
      <c r="F221" s="206" t="str">
        <f t="shared" si="5"/>
        <v/>
      </c>
      <c r="G221" s="206" t="str">
        <f t="shared" si="6"/>
        <v/>
      </c>
    </row>
    <row r="222" spans="1:7" x14ac:dyDescent="0.25">
      <c r="A222" s="144" t="s">
        <v>681</v>
      </c>
      <c r="B222" s="144" t="s">
        <v>682</v>
      </c>
      <c r="C222" s="363" t="s">
        <v>1193</v>
      </c>
      <c r="D222" s="363" t="s">
        <v>1193</v>
      </c>
      <c r="F222" s="206" t="str">
        <f t="shared" si="5"/>
        <v/>
      </c>
      <c r="G222" s="206" t="str">
        <f t="shared" si="6"/>
        <v/>
      </c>
    </row>
    <row r="223" spans="1:7" x14ac:dyDescent="0.25">
      <c r="A223" s="144" t="s">
        <v>683</v>
      </c>
      <c r="B223" s="144" t="s">
        <v>684</v>
      </c>
      <c r="C223" s="363" t="s">
        <v>1193</v>
      </c>
      <c r="D223" s="363" t="s">
        <v>1193</v>
      </c>
      <c r="F223" s="206" t="str">
        <f t="shared" si="5"/>
        <v/>
      </c>
      <c r="G223" s="206" t="str">
        <f t="shared" si="6"/>
        <v/>
      </c>
    </row>
    <row r="224" spans="1:7" x14ac:dyDescent="0.25">
      <c r="A224" s="144" t="s">
        <v>685</v>
      </c>
      <c r="B224" s="144" t="s">
        <v>686</v>
      </c>
      <c r="C224" s="363" t="s">
        <v>1193</v>
      </c>
      <c r="D224" s="363" t="s">
        <v>1193</v>
      </c>
      <c r="F224" s="206" t="str">
        <f t="shared" si="5"/>
        <v/>
      </c>
      <c r="G224" s="206" t="str">
        <f t="shared" si="6"/>
        <v/>
      </c>
    </row>
    <row r="225" spans="1:7" x14ac:dyDescent="0.25">
      <c r="A225" s="144" t="s">
        <v>687</v>
      </c>
      <c r="B225" s="144" t="s">
        <v>688</v>
      </c>
      <c r="C225" s="363" t="s">
        <v>1193</v>
      </c>
      <c r="D225" s="363" t="s">
        <v>1193</v>
      </c>
      <c r="F225" s="206" t="str">
        <f t="shared" si="5"/>
        <v/>
      </c>
      <c r="G225" s="206" t="str">
        <f t="shared" si="6"/>
        <v/>
      </c>
    </row>
    <row r="226" spans="1:7" x14ac:dyDescent="0.25">
      <c r="A226" s="144" t="s">
        <v>689</v>
      </c>
      <c r="B226" s="144" t="s">
        <v>690</v>
      </c>
      <c r="C226" s="363" t="s">
        <v>1193</v>
      </c>
      <c r="D226" s="363" t="s">
        <v>1193</v>
      </c>
      <c r="F226" s="206" t="str">
        <f t="shared" si="5"/>
        <v/>
      </c>
      <c r="G226" s="206" t="str">
        <f t="shared" si="6"/>
        <v/>
      </c>
    </row>
    <row r="227" spans="1:7" x14ac:dyDescent="0.25">
      <c r="A227" s="144" t="s">
        <v>691</v>
      </c>
      <c r="B227" s="174" t="s">
        <v>144</v>
      </c>
      <c r="C227" s="207">
        <f>SUM(C219:C226)</f>
        <v>0</v>
      </c>
      <c r="D227" s="210">
        <f>SUM(D219:D226)</f>
        <v>0</v>
      </c>
      <c r="F227" s="178">
        <f>SUM(F219:F226)</f>
        <v>0</v>
      </c>
      <c r="G227" s="178">
        <f>SUM(G219:G226)</f>
        <v>0</v>
      </c>
    </row>
    <row r="228" spans="1:7" outlineLevel="1" x14ac:dyDescent="0.25">
      <c r="A228" s="144" t="s">
        <v>692</v>
      </c>
      <c r="B228" s="161"/>
      <c r="C228" s="207"/>
      <c r="D228" s="210"/>
      <c r="F228" s="206" t="str">
        <f t="shared" si="5"/>
        <v/>
      </c>
      <c r="G228" s="206" t="str">
        <f t="shared" si="6"/>
        <v/>
      </c>
    </row>
    <row r="229" spans="1:7" outlineLevel="1" x14ac:dyDescent="0.25">
      <c r="A229" s="144" t="s">
        <v>694</v>
      </c>
      <c r="B229" s="161"/>
      <c r="C229" s="207"/>
      <c r="D229" s="210"/>
      <c r="F229" s="206" t="str">
        <f t="shared" si="5"/>
        <v/>
      </c>
      <c r="G229" s="206" t="str">
        <f t="shared" si="6"/>
        <v/>
      </c>
    </row>
    <row r="230" spans="1:7" outlineLevel="1" x14ac:dyDescent="0.25">
      <c r="A230" s="144" t="s">
        <v>696</v>
      </c>
      <c r="B230" s="161"/>
      <c r="C230" s="207"/>
      <c r="D230" s="210"/>
      <c r="F230" s="206" t="str">
        <f t="shared" si="5"/>
        <v/>
      </c>
      <c r="G230" s="206" t="str">
        <f t="shared" si="6"/>
        <v/>
      </c>
    </row>
    <row r="231" spans="1:7" outlineLevel="1" x14ac:dyDescent="0.25">
      <c r="A231" s="144" t="s">
        <v>698</v>
      </c>
      <c r="B231" s="161"/>
      <c r="C231" s="207"/>
      <c r="D231" s="210"/>
      <c r="F231" s="206" t="str">
        <f t="shared" si="5"/>
        <v/>
      </c>
      <c r="G231" s="206" t="str">
        <f t="shared" si="6"/>
        <v/>
      </c>
    </row>
    <row r="232" spans="1:7" outlineLevel="1" x14ac:dyDescent="0.25">
      <c r="A232" s="144" t="s">
        <v>700</v>
      </c>
      <c r="B232" s="161"/>
      <c r="C232" s="207"/>
      <c r="D232" s="210"/>
      <c r="F232" s="206" t="str">
        <f t="shared" si="5"/>
        <v/>
      </c>
      <c r="G232" s="206" t="str">
        <f t="shared" si="6"/>
        <v/>
      </c>
    </row>
    <row r="233" spans="1:7" outlineLevel="1" x14ac:dyDescent="0.25">
      <c r="A233" s="144" t="s">
        <v>702</v>
      </c>
      <c r="B233" s="161"/>
      <c r="C233" s="207"/>
      <c r="D233" s="210"/>
      <c r="F233" s="206" t="str">
        <f t="shared" si="5"/>
        <v/>
      </c>
      <c r="G233" s="206" t="str">
        <f t="shared" si="6"/>
        <v/>
      </c>
    </row>
    <row r="234" spans="1:7" outlineLevel="1" x14ac:dyDescent="0.25">
      <c r="A234" s="144" t="s">
        <v>704</v>
      </c>
      <c r="B234" s="161"/>
      <c r="F234" s="206"/>
      <c r="G234" s="206"/>
    </row>
    <row r="235" spans="1:7" outlineLevel="1" x14ac:dyDescent="0.25">
      <c r="A235" s="144" t="s">
        <v>705</v>
      </c>
      <c r="B235" s="161"/>
      <c r="F235" s="206"/>
      <c r="G235" s="206"/>
    </row>
    <row r="236" spans="1:7" outlineLevel="1" x14ac:dyDescent="0.25">
      <c r="A236" s="144" t="s">
        <v>706</v>
      </c>
      <c r="B236" s="161"/>
      <c r="F236" s="206"/>
      <c r="G236" s="206"/>
    </row>
    <row r="237" spans="1:7" ht="15" customHeight="1" x14ac:dyDescent="0.25">
      <c r="A237" s="155"/>
      <c r="B237" s="155" t="s">
        <v>707</v>
      </c>
      <c r="C237" s="155" t="s">
        <v>640</v>
      </c>
      <c r="D237" s="155" t="s">
        <v>641</v>
      </c>
      <c r="E237" s="162"/>
      <c r="F237" s="155" t="s">
        <v>470</v>
      </c>
      <c r="G237" s="155" t="s">
        <v>642</v>
      </c>
    </row>
    <row r="238" spans="1:7" x14ac:dyDescent="0.25">
      <c r="A238" s="144" t="s">
        <v>708</v>
      </c>
      <c r="B238" s="144" t="s">
        <v>673</v>
      </c>
      <c r="C238" s="178">
        <f>'D. Insert Nat Trans Templ'!$I$260</f>
        <v>0.45452859661529055</v>
      </c>
      <c r="D238" s="738">
        <f>D249</f>
        <v>142121</v>
      </c>
      <c r="F238" s="209"/>
      <c r="G238" s="209"/>
    </row>
    <row r="239" spans="1:7" x14ac:dyDescent="0.25">
      <c r="F239" s="209"/>
      <c r="G239" s="209"/>
    </row>
    <row r="240" spans="1:7" x14ac:dyDescent="0.25">
      <c r="B240" s="165" t="s">
        <v>674</v>
      </c>
      <c r="F240" s="209"/>
      <c r="G240" s="209"/>
    </row>
    <row r="241" spans="1:7" x14ac:dyDescent="0.25">
      <c r="A241" s="144" t="s">
        <v>709</v>
      </c>
      <c r="B241" s="144" t="s">
        <v>676</v>
      </c>
      <c r="C241" s="736">
        <f>SUM('D. Insert Nat Trans Templ'!K351:K355)/1000000</f>
        <v>16194.36373382001</v>
      </c>
      <c r="D241" s="738">
        <f>+SUM('D. Insert Nat Trans Templ'!G351:G355)</f>
        <v>70352</v>
      </c>
      <c r="F241" s="206">
        <f>IF($C$249=0,"",IF(C241="[Mark as ND1 if not relevant]","",C241/$C$249))</f>
        <v>0.36045271944750151</v>
      </c>
      <c r="G241" s="206">
        <f>IF($D$249=0,"",IF(D241="[Mark as ND1 if not relevant]","",D241/$D$249))</f>
        <v>0.49501481132274611</v>
      </c>
    </row>
    <row r="242" spans="1:7" x14ac:dyDescent="0.25">
      <c r="A242" s="144" t="s">
        <v>710</v>
      </c>
      <c r="B242" s="144" t="s">
        <v>678</v>
      </c>
      <c r="C242" s="736">
        <f>('D. Insert Nat Trans Templ'!K356+'D. Insert Nat Trans Templ'!K357)/1000000</f>
        <v>9840.5014751199997</v>
      </c>
      <c r="D242" s="738">
        <f>('D. Insert Nat Trans Templ'!G356+'D. Insert Nat Trans Templ'!G357)</f>
        <v>27570</v>
      </c>
      <c r="F242" s="206">
        <f t="shared" ref="F242:F248" si="7">IF($C$249=0,"",IF(C242="[Mark as ND1 if not relevant]","",C242/$C$249))</f>
        <v>0.21902901378129419</v>
      </c>
      <c r="G242" s="206">
        <f t="shared" ref="G242:G248" si="8">IF($D$249=0,"",IF(D242="[Mark as ND1 if not relevant]","",D242/$D$249))</f>
        <v>0.19398962855594881</v>
      </c>
    </row>
    <row r="243" spans="1:7" x14ac:dyDescent="0.25">
      <c r="A243" s="144" t="s">
        <v>711</v>
      </c>
      <c r="B243" s="144" t="s">
        <v>680</v>
      </c>
      <c r="C243" s="736">
        <f>('D. Insert Nat Trans Templ'!K358+'D. Insert Nat Trans Templ'!K359)/1000000</f>
        <v>10375.484922490001</v>
      </c>
      <c r="D243" s="738">
        <f>('D. Insert Nat Trans Templ'!G358+'D. Insert Nat Trans Templ'!G359)</f>
        <v>25591</v>
      </c>
      <c r="F243" s="206">
        <f t="shared" si="7"/>
        <v>0.23093662816080826</v>
      </c>
      <c r="G243" s="206">
        <f t="shared" si="8"/>
        <v>0.18006487429725374</v>
      </c>
    </row>
    <row r="244" spans="1:7" x14ac:dyDescent="0.25">
      <c r="A244" s="144" t="s">
        <v>712</v>
      </c>
      <c r="B244" s="144" t="s">
        <v>682</v>
      </c>
      <c r="C244" s="736">
        <f>('D. Insert Nat Trans Templ'!K360+'D. Insert Nat Trans Templ'!K361)/1000000</f>
        <v>6462.0958745300177</v>
      </c>
      <c r="D244" s="738">
        <f>('D. Insert Nat Trans Templ'!G360+'D. Insert Nat Trans Templ'!G361)</f>
        <v>14232</v>
      </c>
      <c r="F244" s="206">
        <f t="shared" si="7"/>
        <v>0.14383275993983019</v>
      </c>
      <c r="G244" s="206">
        <f t="shared" si="8"/>
        <v>0.10014002153094897</v>
      </c>
    </row>
    <row r="245" spans="1:7" x14ac:dyDescent="0.25">
      <c r="A245" s="144" t="s">
        <v>713</v>
      </c>
      <c r="B245" s="144" t="s">
        <v>684</v>
      </c>
      <c r="C245" s="736">
        <f>('D. Insert Nat Trans Templ'!K362+'D. Insert Nat Trans Templ'!K363)/1000000</f>
        <v>2055.1646587599976</v>
      </c>
      <c r="D245" s="738">
        <f>('D. Insert Nat Trans Templ'!G362+'D. Insert Nat Trans Templ'!G363)</f>
        <v>4375</v>
      </c>
      <c r="F245" s="206">
        <f t="shared" si="7"/>
        <v>4.574367368415877E-2</v>
      </c>
      <c r="G245" s="206">
        <f t="shared" si="8"/>
        <v>3.0783628035265725E-2</v>
      </c>
    </row>
    <row r="246" spans="1:7" x14ac:dyDescent="0.25">
      <c r="A246" s="144" t="s">
        <v>714</v>
      </c>
      <c r="B246" s="144" t="s">
        <v>686</v>
      </c>
      <c r="C246" s="736">
        <f>'D. Insert Nat Trans Templ'!K364/1000000</f>
        <v>0.23384882000000001</v>
      </c>
      <c r="D246" s="738">
        <f>'D. Insert Nat Trans Templ'!G364</f>
        <v>1</v>
      </c>
      <c r="F246" s="206">
        <f t="shared" si="7"/>
        <v>5.204986407249616E-6</v>
      </c>
      <c r="G246" s="206">
        <f t="shared" si="8"/>
        <v>7.0362578366321659E-6</v>
      </c>
    </row>
    <row r="247" spans="1:7" x14ac:dyDescent="0.25">
      <c r="A247" s="144" t="s">
        <v>715</v>
      </c>
      <c r="B247" s="144" t="s">
        <v>688</v>
      </c>
      <c r="C247" s="736">
        <v>0</v>
      </c>
      <c r="D247" s="738">
        <v>0</v>
      </c>
      <c r="F247" s="206">
        <f t="shared" si="7"/>
        <v>0</v>
      </c>
      <c r="G247" s="206">
        <f t="shared" si="8"/>
        <v>0</v>
      </c>
    </row>
    <row r="248" spans="1:7" x14ac:dyDescent="0.25">
      <c r="A248" s="144" t="s">
        <v>716</v>
      </c>
      <c r="B248" s="144" t="s">
        <v>690</v>
      </c>
      <c r="C248" s="736">
        <v>0</v>
      </c>
      <c r="D248" s="738">
        <v>0</v>
      </c>
      <c r="F248" s="206">
        <f t="shared" si="7"/>
        <v>0</v>
      </c>
      <c r="G248" s="206">
        <f t="shared" si="8"/>
        <v>0</v>
      </c>
    </row>
    <row r="249" spans="1:7" x14ac:dyDescent="0.25">
      <c r="A249" s="144" t="s">
        <v>717</v>
      </c>
      <c r="B249" s="174" t="s">
        <v>144</v>
      </c>
      <c r="C249" s="207">
        <f>SUM(C241:C248)</f>
        <v>44927.844513540018</v>
      </c>
      <c r="D249" s="210">
        <f>SUM(D241:D248)</f>
        <v>142121</v>
      </c>
      <c r="F249" s="178">
        <f>SUM(F241:F248)</f>
        <v>1.0000000000000002</v>
      </c>
      <c r="G249" s="178">
        <f>SUM(G241:G248)</f>
        <v>0.99999999999999989</v>
      </c>
    </row>
    <row r="250" spans="1:7" outlineLevel="1" x14ac:dyDescent="0.25">
      <c r="A250" s="144" t="s">
        <v>718</v>
      </c>
      <c r="B250" s="161"/>
      <c r="C250" s="207"/>
      <c r="D250" s="210"/>
      <c r="F250" s="206"/>
      <c r="G250" s="206"/>
    </row>
    <row r="251" spans="1:7" outlineLevel="1" x14ac:dyDescent="0.25">
      <c r="A251" s="144" t="s">
        <v>719</v>
      </c>
      <c r="B251" s="161"/>
      <c r="C251" s="207"/>
      <c r="D251" s="210"/>
      <c r="F251" s="206"/>
      <c r="G251" s="206"/>
    </row>
    <row r="252" spans="1:7" outlineLevel="1" x14ac:dyDescent="0.25">
      <c r="A252" s="144" t="s">
        <v>720</v>
      </c>
      <c r="B252" s="161"/>
      <c r="C252" s="207"/>
      <c r="D252" s="210"/>
      <c r="F252" s="206"/>
      <c r="G252" s="206"/>
    </row>
    <row r="253" spans="1:7" outlineLevel="1" x14ac:dyDescent="0.25">
      <c r="A253" s="144" t="s">
        <v>721</v>
      </c>
      <c r="B253" s="161"/>
      <c r="C253" s="207"/>
      <c r="D253" s="210"/>
      <c r="F253" s="206"/>
      <c r="G253" s="206"/>
    </row>
    <row r="254" spans="1:7" outlineLevel="1" x14ac:dyDescent="0.25">
      <c r="A254" s="144" t="s">
        <v>722</v>
      </c>
      <c r="B254" s="161"/>
      <c r="C254" s="207"/>
      <c r="D254" s="210"/>
      <c r="F254" s="206"/>
      <c r="G254" s="206"/>
    </row>
    <row r="255" spans="1:7" outlineLevel="1" x14ac:dyDescent="0.25">
      <c r="A255" s="144" t="s">
        <v>723</v>
      </c>
      <c r="B255" s="161"/>
      <c r="C255" s="207"/>
      <c r="D255" s="210"/>
      <c r="F255" s="206"/>
      <c r="G255" s="206"/>
    </row>
    <row r="256" spans="1:7" outlineLevel="1" x14ac:dyDescent="0.25">
      <c r="A256" s="144" t="s">
        <v>724</v>
      </c>
      <c r="B256" s="161"/>
      <c r="F256" s="158"/>
      <c r="G256" s="158"/>
    </row>
    <row r="257" spans="1:14" outlineLevel="1" x14ac:dyDescent="0.25">
      <c r="A257" s="144" t="s">
        <v>725</v>
      </c>
      <c r="B257" s="161"/>
      <c r="F257" s="158"/>
      <c r="G257" s="158"/>
    </row>
    <row r="258" spans="1:14" outlineLevel="1" x14ac:dyDescent="0.25">
      <c r="A258" s="144" t="s">
        <v>726</v>
      </c>
      <c r="B258" s="161"/>
      <c r="F258" s="158"/>
      <c r="G258" s="158"/>
    </row>
    <row r="259" spans="1:14" ht="15" customHeight="1" x14ac:dyDescent="0.25">
      <c r="A259" s="155"/>
      <c r="B259" s="320" t="s">
        <v>727</v>
      </c>
      <c r="C259" s="155" t="s">
        <v>470</v>
      </c>
      <c r="D259" s="155"/>
      <c r="E259" s="162"/>
      <c r="F259" s="155"/>
      <c r="G259" s="155"/>
    </row>
    <row r="260" spans="1:14" x14ac:dyDescent="0.25">
      <c r="A260" s="144" t="s">
        <v>728</v>
      </c>
      <c r="B260" s="144" t="s">
        <v>729</v>
      </c>
      <c r="C260" s="363">
        <f>'D. Insert Nat Trans Templ'!M328%</f>
        <v>0.78149371253675748</v>
      </c>
      <c r="E260" s="160"/>
      <c r="F260" s="160"/>
      <c r="G260" s="160"/>
    </row>
    <row r="261" spans="1:14" x14ac:dyDescent="0.25">
      <c r="A261" s="144" t="s">
        <v>730</v>
      </c>
      <c r="B261" s="144" t="s">
        <v>731</v>
      </c>
      <c r="C261" s="363">
        <v>0</v>
      </c>
      <c r="E261" s="160"/>
      <c r="F261" s="160"/>
    </row>
    <row r="262" spans="1:14" x14ac:dyDescent="0.25">
      <c r="A262" s="144" t="s">
        <v>732</v>
      </c>
      <c r="B262" s="144" t="s">
        <v>733</v>
      </c>
      <c r="C262" s="363">
        <f>'D. Insert Nat Trans Templ'!M329%</f>
        <v>0.21850628745300488</v>
      </c>
      <c r="E262" s="160"/>
      <c r="F262" s="160"/>
    </row>
    <row r="263" spans="1:14" s="262" customFormat="1" x14ac:dyDescent="0.25">
      <c r="A263" s="263" t="s">
        <v>734</v>
      </c>
      <c r="B263" s="263" t="s">
        <v>2190</v>
      </c>
      <c r="C263" s="363">
        <v>0</v>
      </c>
      <c r="D263" s="263"/>
      <c r="E263" s="230"/>
      <c r="F263" s="230"/>
      <c r="G263" s="261"/>
    </row>
    <row r="264" spans="1:14" x14ac:dyDescent="0.25">
      <c r="A264" s="263" t="s">
        <v>1375</v>
      </c>
      <c r="B264" s="165" t="s">
        <v>1367</v>
      </c>
      <c r="C264" s="363">
        <v>0</v>
      </c>
      <c r="D264" s="171"/>
      <c r="E264" s="171"/>
      <c r="F264" s="172"/>
      <c r="G264" s="172"/>
      <c r="H264" s="140"/>
      <c r="I264" s="144"/>
      <c r="J264" s="144"/>
      <c r="K264" s="144"/>
      <c r="L264" s="140"/>
      <c r="M264" s="140"/>
      <c r="N264" s="140"/>
    </row>
    <row r="265" spans="1:14" x14ac:dyDescent="0.25">
      <c r="A265" s="263" t="s">
        <v>2191</v>
      </c>
      <c r="B265" s="144" t="s">
        <v>142</v>
      </c>
      <c r="C265" s="363">
        <v>0</v>
      </c>
      <c r="E265" s="160"/>
      <c r="F265" s="160"/>
    </row>
    <row r="266" spans="1:14" outlineLevel="1" x14ac:dyDescent="0.25">
      <c r="A266" s="144" t="s">
        <v>735</v>
      </c>
      <c r="B266" s="161"/>
      <c r="C266" s="214"/>
      <c r="E266" s="160"/>
      <c r="F266" s="160"/>
    </row>
    <row r="267" spans="1:14" outlineLevel="1" x14ac:dyDescent="0.25">
      <c r="A267" s="263" t="s">
        <v>736</v>
      </c>
      <c r="B267" s="161"/>
      <c r="C267" s="178"/>
      <c r="E267" s="160"/>
      <c r="F267" s="160"/>
    </row>
    <row r="268" spans="1:14" outlineLevel="1" x14ac:dyDescent="0.25">
      <c r="A268" s="263" t="s">
        <v>738</v>
      </c>
      <c r="B268" s="161"/>
      <c r="C268" s="178"/>
      <c r="E268" s="160"/>
      <c r="F268" s="160"/>
    </row>
    <row r="269" spans="1:14" outlineLevel="1" x14ac:dyDescent="0.25">
      <c r="A269" s="263" t="s">
        <v>740</v>
      </c>
      <c r="B269" s="161"/>
      <c r="C269" s="178"/>
      <c r="E269" s="160"/>
      <c r="F269" s="160"/>
    </row>
    <row r="270" spans="1:14" outlineLevel="1" x14ac:dyDescent="0.25">
      <c r="A270" s="263" t="s">
        <v>742</v>
      </c>
      <c r="B270" s="161"/>
      <c r="C270" s="178"/>
      <c r="E270" s="160"/>
      <c r="F270" s="160"/>
    </row>
    <row r="271" spans="1:14" outlineLevel="1" x14ac:dyDescent="0.25">
      <c r="A271" s="263" t="s">
        <v>744</v>
      </c>
      <c r="B271" s="161"/>
      <c r="C271" s="178"/>
      <c r="E271" s="160"/>
      <c r="F271" s="160"/>
    </row>
    <row r="272" spans="1:14" outlineLevel="1" x14ac:dyDescent="0.25">
      <c r="A272" s="263" t="s">
        <v>745</v>
      </c>
      <c r="B272" s="161"/>
      <c r="C272" s="178"/>
      <c r="E272" s="160"/>
      <c r="F272" s="160"/>
    </row>
    <row r="273" spans="1:7" outlineLevel="1" x14ac:dyDescent="0.25">
      <c r="A273" s="263" t="s">
        <v>746</v>
      </c>
      <c r="B273" s="161"/>
      <c r="C273" s="178"/>
      <c r="E273" s="160"/>
      <c r="F273" s="160"/>
    </row>
    <row r="274" spans="1:7" outlineLevel="1" x14ac:dyDescent="0.25">
      <c r="A274" s="263" t="s">
        <v>747</v>
      </c>
      <c r="B274" s="161"/>
      <c r="C274" s="178"/>
      <c r="E274" s="160"/>
      <c r="F274" s="160"/>
    </row>
    <row r="275" spans="1:7" outlineLevel="1" x14ac:dyDescent="0.25">
      <c r="A275" s="263" t="s">
        <v>748</v>
      </c>
      <c r="B275" s="161"/>
      <c r="C275" s="178"/>
      <c r="E275" s="160"/>
      <c r="F275" s="160"/>
    </row>
    <row r="276" spans="1:7" ht="15" customHeight="1" x14ac:dyDescent="0.25">
      <c r="A276" s="155"/>
      <c r="B276" s="320" t="s">
        <v>749</v>
      </c>
      <c r="C276" s="155" t="s">
        <v>470</v>
      </c>
      <c r="D276" s="155"/>
      <c r="E276" s="162"/>
      <c r="F276" s="155"/>
      <c r="G276" s="157"/>
    </row>
    <row r="277" spans="1:7" x14ac:dyDescent="0.25">
      <c r="A277" s="144" t="s">
        <v>7</v>
      </c>
      <c r="B277" s="144" t="s">
        <v>1368</v>
      </c>
      <c r="C277" s="363">
        <v>1</v>
      </c>
      <c r="E277" s="140"/>
      <c r="F277" s="140"/>
    </row>
    <row r="278" spans="1:7" x14ac:dyDescent="0.25">
      <c r="A278" s="144" t="s">
        <v>750</v>
      </c>
      <c r="B278" s="144" t="s">
        <v>751</v>
      </c>
      <c r="C278" s="363">
        <v>0</v>
      </c>
      <c r="E278" s="140"/>
      <c r="F278" s="140"/>
    </row>
    <row r="279" spans="1:7" x14ac:dyDescent="0.25">
      <c r="A279" s="144" t="s">
        <v>752</v>
      </c>
      <c r="B279" s="144" t="s">
        <v>142</v>
      </c>
      <c r="C279" s="363">
        <v>0</v>
      </c>
      <c r="E279" s="140"/>
      <c r="F279" s="140"/>
    </row>
    <row r="280" spans="1:7" outlineLevel="1" x14ac:dyDescent="0.25">
      <c r="A280" s="144" t="s">
        <v>753</v>
      </c>
      <c r="C280" s="178"/>
      <c r="E280" s="140"/>
      <c r="F280" s="140"/>
    </row>
    <row r="281" spans="1:7" outlineLevel="1" x14ac:dyDescent="0.25">
      <c r="A281" s="144" t="s">
        <v>754</v>
      </c>
      <c r="C281" s="178"/>
      <c r="E281" s="140"/>
      <c r="F281" s="140"/>
    </row>
    <row r="282" spans="1:7" outlineLevel="1" x14ac:dyDescent="0.25">
      <c r="A282" s="144" t="s">
        <v>755</v>
      </c>
      <c r="C282" s="178"/>
      <c r="E282" s="140"/>
      <c r="F282" s="140"/>
    </row>
    <row r="283" spans="1:7" outlineLevel="1" x14ac:dyDescent="0.25">
      <c r="A283" s="144" t="s">
        <v>756</v>
      </c>
      <c r="C283" s="178"/>
      <c r="E283" s="140"/>
      <c r="F283" s="140"/>
    </row>
    <row r="284" spans="1:7" outlineLevel="1" x14ac:dyDescent="0.25">
      <c r="A284" s="144" t="s">
        <v>757</v>
      </c>
      <c r="C284" s="178"/>
      <c r="E284" s="140"/>
      <c r="F284" s="140"/>
    </row>
    <row r="285" spans="1:7" outlineLevel="1" x14ac:dyDescent="0.25">
      <c r="A285" s="144" t="s">
        <v>758</v>
      </c>
      <c r="C285" s="178"/>
      <c r="E285" s="140"/>
      <c r="F285" s="140"/>
    </row>
    <row r="286" spans="1:7" s="215" customFormat="1" x14ac:dyDescent="0.25">
      <c r="A286" s="156"/>
      <c r="B286" s="156" t="s">
        <v>2281</v>
      </c>
      <c r="C286" s="156" t="s">
        <v>111</v>
      </c>
      <c r="D286" s="156" t="s">
        <v>1622</v>
      </c>
      <c r="E286" s="156"/>
      <c r="F286" s="156" t="s">
        <v>470</v>
      </c>
      <c r="G286" s="156" t="s">
        <v>1881</v>
      </c>
    </row>
    <row r="287" spans="1:7" s="215" customFormat="1" x14ac:dyDescent="0.25">
      <c r="A287" s="328" t="s">
        <v>1961</v>
      </c>
      <c r="B287" s="251"/>
      <c r="C287" s="244"/>
      <c r="D287" s="250"/>
      <c r="E287" s="252"/>
      <c r="F287" s="243" t="str">
        <f>IF($C$305=0,"",IF(C287="[For completion]","",C287/$C$305))</f>
        <v/>
      </c>
      <c r="G287" s="243" t="str">
        <f>IF($D$305=0,"",IF(D287="[For completion]","",D287/$D$305))</f>
        <v/>
      </c>
    </row>
    <row r="288" spans="1:7" s="215" customFormat="1" x14ac:dyDescent="0.25">
      <c r="A288" s="328" t="s">
        <v>1962</v>
      </c>
      <c r="B288" s="251"/>
      <c r="C288" s="244"/>
      <c r="D288" s="250"/>
      <c r="E288" s="252"/>
      <c r="F288" s="243" t="str">
        <f t="shared" ref="F288:F304" si="9">IF($C$305=0,"",IF(C288="[For completion]","",C288/$C$305))</f>
        <v/>
      </c>
      <c r="G288" s="243" t="str">
        <f t="shared" ref="G288:G304" si="10">IF($D$305=0,"",IF(D288="[For completion]","",D288/$D$305))</f>
        <v/>
      </c>
    </row>
    <row r="289" spans="1:7" s="215" customFormat="1" x14ac:dyDescent="0.25">
      <c r="A289" s="328" t="s">
        <v>1963</v>
      </c>
      <c r="B289" s="251"/>
      <c r="C289" s="244"/>
      <c r="D289" s="250"/>
      <c r="E289" s="252"/>
      <c r="F289" s="243" t="str">
        <f t="shared" si="9"/>
        <v/>
      </c>
      <c r="G289" s="243" t="str">
        <f t="shared" si="10"/>
        <v/>
      </c>
    </row>
    <row r="290" spans="1:7" s="215" customFormat="1" x14ac:dyDescent="0.25">
      <c r="A290" s="328" t="s">
        <v>1964</v>
      </c>
      <c r="B290" s="251"/>
      <c r="C290" s="244"/>
      <c r="D290" s="250"/>
      <c r="E290" s="252"/>
      <c r="F290" s="243" t="str">
        <f t="shared" si="9"/>
        <v/>
      </c>
      <c r="G290" s="243" t="str">
        <f t="shared" si="10"/>
        <v/>
      </c>
    </row>
    <row r="291" spans="1:7" s="215" customFormat="1" x14ac:dyDescent="0.25">
      <c r="A291" s="328" t="s">
        <v>1965</v>
      </c>
      <c r="B291" s="251"/>
      <c r="C291" s="244"/>
      <c r="D291" s="250"/>
      <c r="E291" s="252"/>
      <c r="F291" s="243" t="str">
        <f t="shared" si="9"/>
        <v/>
      </c>
      <c r="G291" s="243" t="str">
        <f t="shared" si="10"/>
        <v/>
      </c>
    </row>
    <row r="292" spans="1:7" s="215" customFormat="1" x14ac:dyDescent="0.25">
      <c r="A292" s="328" t="s">
        <v>1966</v>
      </c>
      <c r="B292" s="251"/>
      <c r="C292" s="244"/>
      <c r="D292" s="250"/>
      <c r="E292" s="252"/>
      <c r="F292" s="243" t="str">
        <f t="shared" si="9"/>
        <v/>
      </c>
      <c r="G292" s="243" t="str">
        <f t="shared" si="10"/>
        <v/>
      </c>
    </row>
    <row r="293" spans="1:7" s="215" customFormat="1" x14ac:dyDescent="0.25">
      <c r="A293" s="328" t="s">
        <v>1967</v>
      </c>
      <c r="B293" s="251"/>
      <c r="C293" s="244"/>
      <c r="D293" s="250"/>
      <c r="E293" s="252"/>
      <c r="F293" s="243" t="str">
        <f t="shared" si="9"/>
        <v/>
      </c>
      <c r="G293" s="243" t="str">
        <f t="shared" si="10"/>
        <v/>
      </c>
    </row>
    <row r="294" spans="1:7" s="215" customFormat="1" x14ac:dyDescent="0.25">
      <c r="A294" s="328" t="s">
        <v>1968</v>
      </c>
      <c r="B294" s="251"/>
      <c r="C294" s="244"/>
      <c r="D294" s="250"/>
      <c r="E294" s="252"/>
      <c r="F294" s="243" t="str">
        <f t="shared" si="9"/>
        <v/>
      </c>
      <c r="G294" s="243" t="str">
        <f t="shared" si="10"/>
        <v/>
      </c>
    </row>
    <row r="295" spans="1:7" s="215" customFormat="1" x14ac:dyDescent="0.25">
      <c r="A295" s="328" t="s">
        <v>1969</v>
      </c>
      <c r="B295" s="269"/>
      <c r="C295" s="244"/>
      <c r="D295" s="250"/>
      <c r="E295" s="252"/>
      <c r="F295" s="243" t="str">
        <f t="shared" si="9"/>
        <v/>
      </c>
      <c r="G295" s="243" t="str">
        <f t="shared" si="10"/>
        <v/>
      </c>
    </row>
    <row r="296" spans="1:7" s="215" customFormat="1" x14ac:dyDescent="0.25">
      <c r="A296" s="328" t="s">
        <v>1970</v>
      </c>
      <c r="B296" s="251"/>
      <c r="C296" s="244"/>
      <c r="D296" s="250"/>
      <c r="E296" s="252"/>
      <c r="F296" s="243" t="str">
        <f t="shared" si="9"/>
        <v/>
      </c>
      <c r="G296" s="243" t="str">
        <f t="shared" si="10"/>
        <v/>
      </c>
    </row>
    <row r="297" spans="1:7" s="215" customFormat="1" x14ac:dyDescent="0.25">
      <c r="A297" s="328" t="s">
        <v>1971</v>
      </c>
      <c r="B297" s="251"/>
      <c r="C297" s="244"/>
      <c r="D297" s="250"/>
      <c r="E297" s="252"/>
      <c r="F297" s="243" t="str">
        <f t="shared" si="9"/>
        <v/>
      </c>
      <c r="G297" s="243" t="str">
        <f t="shared" si="10"/>
        <v/>
      </c>
    </row>
    <row r="298" spans="1:7" s="215" customFormat="1" x14ac:dyDescent="0.25">
      <c r="A298" s="328" t="s">
        <v>1972</v>
      </c>
      <c r="B298" s="251"/>
      <c r="C298" s="244"/>
      <c r="D298" s="250"/>
      <c r="E298" s="252"/>
      <c r="F298" s="243" t="str">
        <f t="shared" si="9"/>
        <v/>
      </c>
      <c r="G298" s="243" t="str">
        <f t="shared" si="10"/>
        <v/>
      </c>
    </row>
    <row r="299" spans="1:7" s="215" customFormat="1" x14ac:dyDescent="0.25">
      <c r="A299" s="328" t="s">
        <v>1973</v>
      </c>
      <c r="B299" s="251"/>
      <c r="C299" s="244"/>
      <c r="D299" s="250"/>
      <c r="E299" s="252"/>
      <c r="F299" s="243" t="str">
        <f t="shared" si="9"/>
        <v/>
      </c>
      <c r="G299" s="243" t="str">
        <f t="shared" si="10"/>
        <v/>
      </c>
    </row>
    <row r="300" spans="1:7" s="215" customFormat="1" x14ac:dyDescent="0.25">
      <c r="A300" s="328" t="s">
        <v>1974</v>
      </c>
      <c r="B300" s="251"/>
      <c r="C300" s="244"/>
      <c r="D300" s="250"/>
      <c r="E300" s="252"/>
      <c r="F300" s="243" t="str">
        <f t="shared" si="9"/>
        <v/>
      </c>
      <c r="G300" s="243" t="str">
        <f t="shared" si="10"/>
        <v/>
      </c>
    </row>
    <row r="301" spans="1:7" s="215" customFormat="1" x14ac:dyDescent="0.25">
      <c r="A301" s="328" t="s">
        <v>1975</v>
      </c>
      <c r="B301" s="251"/>
      <c r="C301" s="244"/>
      <c r="D301" s="250"/>
      <c r="E301" s="252"/>
      <c r="F301" s="243" t="str">
        <f t="shared" si="9"/>
        <v/>
      </c>
      <c r="G301" s="243" t="str">
        <f t="shared" si="10"/>
        <v/>
      </c>
    </row>
    <row r="302" spans="1:7" s="215" customFormat="1" x14ac:dyDescent="0.25">
      <c r="A302" s="328" t="s">
        <v>1976</v>
      </c>
      <c r="B302" s="251"/>
      <c r="C302" s="244"/>
      <c r="D302" s="250"/>
      <c r="E302" s="252"/>
      <c r="F302" s="243" t="str">
        <f t="shared" si="9"/>
        <v/>
      </c>
      <c r="G302" s="243" t="str">
        <f t="shared" si="10"/>
        <v/>
      </c>
    </row>
    <row r="303" spans="1:7" s="215" customFormat="1" x14ac:dyDescent="0.25">
      <c r="A303" s="328" t="s">
        <v>1977</v>
      </c>
      <c r="B303" s="251"/>
      <c r="C303" s="244"/>
      <c r="D303" s="250"/>
      <c r="E303" s="252"/>
      <c r="F303" s="243" t="str">
        <f t="shared" si="9"/>
        <v/>
      </c>
      <c r="G303" s="243" t="str">
        <f t="shared" si="10"/>
        <v/>
      </c>
    </row>
    <row r="304" spans="1:7" s="215" customFormat="1" x14ac:dyDescent="0.25">
      <c r="A304" s="328" t="s">
        <v>1978</v>
      </c>
      <c r="B304" s="251"/>
      <c r="C304" s="244"/>
      <c r="D304" s="250"/>
      <c r="E304" s="252"/>
      <c r="F304" s="243" t="str">
        <f t="shared" si="9"/>
        <v/>
      </c>
      <c r="G304" s="243" t="str">
        <f t="shared" si="10"/>
        <v/>
      </c>
    </row>
    <row r="305" spans="1:7" s="215" customFormat="1" x14ac:dyDescent="0.25">
      <c r="A305" s="328" t="s">
        <v>1979</v>
      </c>
      <c r="B305" s="251" t="s">
        <v>144</v>
      </c>
      <c r="C305" s="244">
        <f>SUM(C287:C304)</f>
        <v>0</v>
      </c>
      <c r="D305" s="250">
        <f>SUM(D287:D304)</f>
        <v>0</v>
      </c>
      <c r="E305" s="252"/>
      <c r="F305" s="295">
        <f>SUM(F287:F304)</f>
        <v>0</v>
      </c>
      <c r="G305" s="295">
        <f>SUM(G287:G304)</f>
        <v>0</v>
      </c>
    </row>
    <row r="306" spans="1:7" s="215" customFormat="1" x14ac:dyDescent="0.25">
      <c r="A306" s="328" t="s">
        <v>1980</v>
      </c>
      <c r="B306" s="251"/>
      <c r="C306" s="250"/>
      <c r="D306" s="250"/>
      <c r="E306" s="252"/>
      <c r="F306" s="252"/>
      <c r="G306" s="252"/>
    </row>
    <row r="307" spans="1:7" s="215" customFormat="1" x14ac:dyDescent="0.25">
      <c r="A307" s="328" t="s">
        <v>1981</v>
      </c>
      <c r="B307" s="251"/>
      <c r="C307" s="250"/>
      <c r="D307" s="250"/>
      <c r="E307" s="252"/>
      <c r="F307" s="252"/>
      <c r="G307" s="252"/>
    </row>
    <row r="308" spans="1:7" s="215" customFormat="1" x14ac:dyDescent="0.25">
      <c r="A308" s="328" t="s">
        <v>1982</v>
      </c>
      <c r="B308" s="251"/>
      <c r="C308" s="250"/>
      <c r="D308" s="250"/>
      <c r="E308" s="252"/>
      <c r="F308" s="252"/>
      <c r="G308" s="252"/>
    </row>
    <row r="309" spans="1:7" s="257" customFormat="1" x14ac:dyDescent="0.25">
      <c r="A309" s="156"/>
      <c r="B309" s="156" t="s">
        <v>2320</v>
      </c>
      <c r="C309" s="156" t="s">
        <v>111</v>
      </c>
      <c r="D309" s="156" t="s">
        <v>1622</v>
      </c>
      <c r="E309" s="156"/>
      <c r="F309" s="156" t="s">
        <v>470</v>
      </c>
      <c r="G309" s="156" t="s">
        <v>1881</v>
      </c>
    </row>
    <row r="310" spans="1:7" s="257" customFormat="1" x14ac:dyDescent="0.25">
      <c r="A310" s="328" t="s">
        <v>1983</v>
      </c>
      <c r="B310" s="269"/>
      <c r="C310" s="244"/>
      <c r="D310" s="267"/>
      <c r="E310" s="270"/>
      <c r="F310" s="243" t="str">
        <f>IF($C$328=0,"",IF(C310="[For completion]","",C310/$C$328))</f>
        <v/>
      </c>
      <c r="G310" s="243" t="str">
        <f>IF($D$328=0,"",IF(D310="[For completion]","",D310/$D$328))</f>
        <v/>
      </c>
    </row>
    <row r="311" spans="1:7" s="257" customFormat="1" x14ac:dyDescent="0.25">
      <c r="A311" s="328" t="s">
        <v>1984</v>
      </c>
      <c r="B311" s="269"/>
      <c r="C311" s="244"/>
      <c r="D311" s="267"/>
      <c r="E311" s="270"/>
      <c r="F311" s="364" t="str">
        <f t="shared" ref="F311:F327" si="11">IF($C$328=0,"",IF(C311="[For completion]","",C311/$C$328))</f>
        <v/>
      </c>
      <c r="G311" s="364" t="str">
        <f t="shared" ref="G311:G327" si="12">IF($D$328=0,"",IF(D311="[For completion]","",D311/$D$328))</f>
        <v/>
      </c>
    </row>
    <row r="312" spans="1:7" s="257" customFormat="1" x14ac:dyDescent="0.25">
      <c r="A312" s="328" t="s">
        <v>1985</v>
      </c>
      <c r="B312" s="269"/>
      <c r="C312" s="244"/>
      <c r="D312" s="267"/>
      <c r="E312" s="270"/>
      <c r="F312" s="364" t="str">
        <f t="shared" si="11"/>
        <v/>
      </c>
      <c r="G312" s="364" t="str">
        <f t="shared" si="12"/>
        <v/>
      </c>
    </row>
    <row r="313" spans="1:7" s="257" customFormat="1" x14ac:dyDescent="0.25">
      <c r="A313" s="328" t="s">
        <v>1986</v>
      </c>
      <c r="B313" s="269"/>
      <c r="C313" s="244"/>
      <c r="D313" s="267"/>
      <c r="E313" s="270"/>
      <c r="F313" s="364" t="str">
        <f t="shared" si="11"/>
        <v/>
      </c>
      <c r="G313" s="364" t="str">
        <f t="shared" si="12"/>
        <v/>
      </c>
    </row>
    <row r="314" spans="1:7" s="257" customFormat="1" x14ac:dyDescent="0.25">
      <c r="A314" s="328" t="s">
        <v>1987</v>
      </c>
      <c r="B314" s="269"/>
      <c r="C314" s="244"/>
      <c r="D314" s="267"/>
      <c r="E314" s="270"/>
      <c r="F314" s="364" t="str">
        <f t="shared" si="11"/>
        <v/>
      </c>
      <c r="G314" s="364" t="str">
        <f t="shared" si="12"/>
        <v/>
      </c>
    </row>
    <row r="315" spans="1:7" s="257" customFormat="1" x14ac:dyDescent="0.25">
      <c r="A315" s="328" t="s">
        <v>1988</v>
      </c>
      <c r="B315" s="269"/>
      <c r="C315" s="244"/>
      <c r="D315" s="267"/>
      <c r="E315" s="270"/>
      <c r="F315" s="364" t="str">
        <f t="shared" si="11"/>
        <v/>
      </c>
      <c r="G315" s="364" t="str">
        <f t="shared" si="12"/>
        <v/>
      </c>
    </row>
    <row r="316" spans="1:7" s="257" customFormat="1" x14ac:dyDescent="0.25">
      <c r="A316" s="328" t="s">
        <v>1989</v>
      </c>
      <c r="B316" s="269"/>
      <c r="C316" s="244"/>
      <c r="D316" s="267"/>
      <c r="E316" s="270"/>
      <c r="F316" s="364" t="str">
        <f t="shared" si="11"/>
        <v/>
      </c>
      <c r="G316" s="364" t="str">
        <f t="shared" si="12"/>
        <v/>
      </c>
    </row>
    <row r="317" spans="1:7" s="257" customFormat="1" x14ac:dyDescent="0.25">
      <c r="A317" s="328" t="s">
        <v>1990</v>
      </c>
      <c r="B317" s="269"/>
      <c r="C317" s="244"/>
      <c r="D317" s="267"/>
      <c r="E317" s="270"/>
      <c r="F317" s="364" t="str">
        <f t="shared" si="11"/>
        <v/>
      </c>
      <c r="G317" s="364" t="str">
        <f t="shared" si="12"/>
        <v/>
      </c>
    </row>
    <row r="318" spans="1:7" s="257" customFormat="1" x14ac:dyDescent="0.25">
      <c r="A318" s="328" t="s">
        <v>1991</v>
      </c>
      <c r="B318" s="269"/>
      <c r="C318" s="244"/>
      <c r="D318" s="267"/>
      <c r="E318" s="270"/>
      <c r="F318" s="364" t="str">
        <f t="shared" si="11"/>
        <v/>
      </c>
      <c r="G318" s="364" t="str">
        <f t="shared" si="12"/>
        <v/>
      </c>
    </row>
    <row r="319" spans="1:7" s="257" customFormat="1" x14ac:dyDescent="0.25">
      <c r="A319" s="328" t="s">
        <v>1992</v>
      </c>
      <c r="B319" s="269"/>
      <c r="C319" s="244"/>
      <c r="D319" s="267"/>
      <c r="E319" s="270"/>
      <c r="F319" s="364" t="str">
        <f t="shared" si="11"/>
        <v/>
      </c>
      <c r="G319" s="364" t="str">
        <f t="shared" si="12"/>
        <v/>
      </c>
    </row>
    <row r="320" spans="1:7" s="257" customFormat="1" x14ac:dyDescent="0.25">
      <c r="A320" s="328" t="s">
        <v>2094</v>
      </c>
      <c r="B320" s="269"/>
      <c r="C320" s="244"/>
      <c r="D320" s="267"/>
      <c r="E320" s="270"/>
      <c r="F320" s="364" t="str">
        <f t="shared" si="11"/>
        <v/>
      </c>
      <c r="G320" s="364" t="str">
        <f t="shared" si="12"/>
        <v/>
      </c>
    </row>
    <row r="321" spans="1:7" s="257" customFormat="1" x14ac:dyDescent="0.25">
      <c r="A321" s="328" t="s">
        <v>2136</v>
      </c>
      <c r="B321" s="269"/>
      <c r="C321" s="244"/>
      <c r="D321" s="267"/>
      <c r="E321" s="270"/>
      <c r="F321" s="364" t="str">
        <f>IF($C$328=0,"",IF(C321="[For completion]","",C321/$C$328))</f>
        <v/>
      </c>
      <c r="G321" s="364" t="str">
        <f t="shared" si="12"/>
        <v/>
      </c>
    </row>
    <row r="322" spans="1:7" s="257" customFormat="1" x14ac:dyDescent="0.25">
      <c r="A322" s="328" t="s">
        <v>2137</v>
      </c>
      <c r="B322" s="269"/>
      <c r="C322" s="244"/>
      <c r="D322" s="267"/>
      <c r="E322" s="270"/>
      <c r="F322" s="364" t="str">
        <f t="shared" si="11"/>
        <v/>
      </c>
      <c r="G322" s="364" t="str">
        <f t="shared" si="12"/>
        <v/>
      </c>
    </row>
    <row r="323" spans="1:7" s="257" customFormat="1" x14ac:dyDescent="0.25">
      <c r="A323" s="328" t="s">
        <v>2138</v>
      </c>
      <c r="B323" s="269"/>
      <c r="C323" s="244"/>
      <c r="D323" s="267"/>
      <c r="E323" s="270"/>
      <c r="F323" s="364" t="str">
        <f t="shared" si="11"/>
        <v/>
      </c>
      <c r="G323" s="364" t="str">
        <f t="shared" si="12"/>
        <v/>
      </c>
    </row>
    <row r="324" spans="1:7" s="257" customFormat="1" x14ac:dyDescent="0.25">
      <c r="A324" s="328" t="s">
        <v>2139</v>
      </c>
      <c r="B324" s="269"/>
      <c r="C324" s="244"/>
      <c r="D324" s="267"/>
      <c r="E324" s="270"/>
      <c r="F324" s="364" t="str">
        <f t="shared" si="11"/>
        <v/>
      </c>
      <c r="G324" s="364" t="str">
        <f t="shared" si="12"/>
        <v/>
      </c>
    </row>
    <row r="325" spans="1:7" s="257" customFormat="1" x14ac:dyDescent="0.25">
      <c r="A325" s="328" t="s">
        <v>2140</v>
      </c>
      <c r="B325" s="269"/>
      <c r="C325" s="244"/>
      <c r="D325" s="267"/>
      <c r="E325" s="270"/>
      <c r="F325" s="364" t="str">
        <f t="shared" si="11"/>
        <v/>
      </c>
      <c r="G325" s="364" t="str">
        <f t="shared" si="12"/>
        <v/>
      </c>
    </row>
    <row r="326" spans="1:7" s="257" customFormat="1" x14ac:dyDescent="0.25">
      <c r="A326" s="328" t="s">
        <v>2141</v>
      </c>
      <c r="B326" s="269"/>
      <c r="C326" s="244"/>
      <c r="D326" s="267"/>
      <c r="E326" s="270"/>
      <c r="F326" s="364" t="str">
        <f t="shared" si="11"/>
        <v/>
      </c>
      <c r="G326" s="364" t="str">
        <f t="shared" si="12"/>
        <v/>
      </c>
    </row>
    <row r="327" spans="1:7" s="257" customFormat="1" x14ac:dyDescent="0.25">
      <c r="A327" s="328" t="s">
        <v>2142</v>
      </c>
      <c r="B327" s="269"/>
      <c r="C327" s="244"/>
      <c r="D327" s="267"/>
      <c r="E327" s="270"/>
      <c r="F327" s="364" t="str">
        <f t="shared" si="11"/>
        <v/>
      </c>
      <c r="G327" s="364" t="str">
        <f t="shared" si="12"/>
        <v/>
      </c>
    </row>
    <row r="328" spans="1:7" s="257" customFormat="1" x14ac:dyDescent="0.25">
      <c r="A328" s="328" t="s">
        <v>2143</v>
      </c>
      <c r="B328" s="269" t="s">
        <v>144</v>
      </c>
      <c r="C328" s="244">
        <f>SUM(C310:C327)</f>
        <v>0</v>
      </c>
      <c r="D328" s="267">
        <f>SUM(D310:D327)</f>
        <v>0</v>
      </c>
      <c r="E328" s="270"/>
      <c r="F328" s="295">
        <f>SUM(F310:F327)</f>
        <v>0</v>
      </c>
      <c r="G328" s="295">
        <f>SUM(G310:G327)</f>
        <v>0</v>
      </c>
    </row>
    <row r="329" spans="1:7" s="257" customFormat="1" x14ac:dyDescent="0.25">
      <c r="A329" s="328" t="s">
        <v>1993</v>
      </c>
      <c r="B329" s="269"/>
      <c r="C329" s="267"/>
      <c r="D329" s="267"/>
      <c r="E329" s="270"/>
      <c r="F329" s="270"/>
      <c r="G329" s="270"/>
    </row>
    <row r="330" spans="1:7" s="257" customFormat="1" x14ac:dyDescent="0.25">
      <c r="A330" s="328" t="s">
        <v>2144</v>
      </c>
      <c r="B330" s="269"/>
      <c r="C330" s="267"/>
      <c r="D330" s="267"/>
      <c r="E330" s="270"/>
      <c r="F330" s="270"/>
      <c r="G330" s="270"/>
    </row>
    <row r="331" spans="1:7" s="257" customFormat="1" x14ac:dyDescent="0.25">
      <c r="A331" s="328" t="s">
        <v>2145</v>
      </c>
      <c r="B331" s="269"/>
      <c r="C331" s="267"/>
      <c r="D331" s="267"/>
      <c r="E331" s="270"/>
      <c r="F331" s="270"/>
      <c r="G331" s="270"/>
    </row>
    <row r="332" spans="1:7" s="215" customFormat="1" x14ac:dyDescent="0.25">
      <c r="A332" s="156"/>
      <c r="B332" s="156" t="s">
        <v>2282</v>
      </c>
      <c r="C332" s="156" t="s">
        <v>111</v>
      </c>
      <c r="D332" s="156" t="s">
        <v>1622</v>
      </c>
      <c r="E332" s="156"/>
      <c r="F332" s="156" t="s">
        <v>470</v>
      </c>
      <c r="G332" s="156" t="s">
        <v>1881</v>
      </c>
    </row>
    <row r="333" spans="1:7" s="215" customFormat="1" x14ac:dyDescent="0.25">
      <c r="A333" s="328" t="s">
        <v>2146</v>
      </c>
      <c r="B333" s="251" t="s">
        <v>1615</v>
      </c>
      <c r="C333" s="244"/>
      <c r="D333" s="250"/>
      <c r="E333" s="252"/>
      <c r="F333" s="243" t="str">
        <f>IF($C$346=0,"",IF(C333="[For completion]","",C333/$C$346))</f>
        <v/>
      </c>
      <c r="G333" s="243" t="str">
        <f>IF($D$346=0,"",IF(D333="[For completion]","",D333/$D$346))</f>
        <v/>
      </c>
    </row>
    <row r="334" spans="1:7" s="215" customFormat="1" x14ac:dyDescent="0.25">
      <c r="A334" s="328" t="s">
        <v>2147</v>
      </c>
      <c r="B334" s="251" t="s">
        <v>1616</v>
      </c>
      <c r="C334" s="244"/>
      <c r="D334" s="250"/>
      <c r="E334" s="252"/>
      <c r="F334" s="364" t="str">
        <f t="shared" ref="F334:F345" si="13">IF($C$346=0,"",IF(C334="[For completion]","",C334/$C$346))</f>
        <v/>
      </c>
      <c r="G334" s="364" t="str">
        <f t="shared" ref="G334:G345" si="14">IF($D$346=0,"",IF(D334="[For completion]","",D334/$D$346))</f>
        <v/>
      </c>
    </row>
    <row r="335" spans="1:7" s="215" customFormat="1" x14ac:dyDescent="0.25">
      <c r="A335" s="328" t="s">
        <v>2148</v>
      </c>
      <c r="B335" s="343" t="s">
        <v>2301</v>
      </c>
      <c r="C335" s="244"/>
      <c r="D335" s="250"/>
      <c r="E335" s="252"/>
      <c r="F335" s="364" t="str">
        <f t="shared" si="13"/>
        <v/>
      </c>
      <c r="G335" s="364" t="str">
        <f t="shared" si="14"/>
        <v/>
      </c>
    </row>
    <row r="336" spans="1:7" s="215" customFormat="1" x14ac:dyDescent="0.25">
      <c r="A336" s="328" t="s">
        <v>2149</v>
      </c>
      <c r="B336" s="251" t="s">
        <v>1617</v>
      </c>
      <c r="C336" s="244"/>
      <c r="D336" s="250"/>
      <c r="E336" s="252"/>
      <c r="F336" s="364" t="str">
        <f t="shared" si="13"/>
        <v/>
      </c>
      <c r="G336" s="364" t="str">
        <f t="shared" si="14"/>
        <v/>
      </c>
    </row>
    <row r="337" spans="1:7" s="215" customFormat="1" x14ac:dyDescent="0.25">
      <c r="A337" s="328" t="s">
        <v>2150</v>
      </c>
      <c r="B337" s="251" t="s">
        <v>1618</v>
      </c>
      <c r="C337" s="244"/>
      <c r="D337" s="250"/>
      <c r="E337" s="252"/>
      <c r="F337" s="364" t="str">
        <f t="shared" si="13"/>
        <v/>
      </c>
      <c r="G337" s="364" t="str">
        <f t="shared" si="14"/>
        <v/>
      </c>
    </row>
    <row r="338" spans="1:7" s="215" customFormat="1" x14ac:dyDescent="0.25">
      <c r="A338" s="328" t="s">
        <v>2151</v>
      </c>
      <c r="B338" s="251" t="s">
        <v>1619</v>
      </c>
      <c r="C338" s="244"/>
      <c r="D338" s="250"/>
      <c r="E338" s="252"/>
      <c r="F338" s="364" t="str">
        <f t="shared" si="13"/>
        <v/>
      </c>
      <c r="G338" s="364" t="str">
        <f t="shared" si="14"/>
        <v/>
      </c>
    </row>
    <row r="339" spans="1:7" s="215" customFormat="1" x14ac:dyDescent="0.25">
      <c r="A339" s="328" t="s">
        <v>2152</v>
      </c>
      <c r="B339" s="251" t="s">
        <v>1620</v>
      </c>
      <c r="C339" s="244"/>
      <c r="D339" s="250"/>
      <c r="E339" s="252"/>
      <c r="F339" s="364" t="str">
        <f t="shared" si="13"/>
        <v/>
      </c>
      <c r="G339" s="364" t="str">
        <f t="shared" si="14"/>
        <v/>
      </c>
    </row>
    <row r="340" spans="1:7" s="215" customFormat="1" x14ac:dyDescent="0.25">
      <c r="A340" s="328" t="s">
        <v>2153</v>
      </c>
      <c r="B340" s="251" t="s">
        <v>1621</v>
      </c>
      <c r="C340" s="244"/>
      <c r="D340" s="250"/>
      <c r="E340" s="252"/>
      <c r="F340" s="364" t="str">
        <f t="shared" si="13"/>
        <v/>
      </c>
      <c r="G340" s="364" t="str">
        <f t="shared" si="14"/>
        <v/>
      </c>
    </row>
    <row r="341" spans="1:7" s="215" customFormat="1" x14ac:dyDescent="0.25">
      <c r="A341" s="366" t="s">
        <v>2154</v>
      </c>
      <c r="B341" s="367" t="s">
        <v>2677</v>
      </c>
      <c r="C341" s="244"/>
      <c r="D341" s="366"/>
      <c r="E341" s="376"/>
      <c r="F341" s="364" t="str">
        <f t="shared" si="13"/>
        <v/>
      </c>
      <c r="G341" s="364" t="str">
        <f t="shared" si="14"/>
        <v/>
      </c>
    </row>
    <row r="342" spans="1:7" s="215" customFormat="1" x14ac:dyDescent="0.25">
      <c r="A342" s="366" t="s">
        <v>2155</v>
      </c>
      <c r="B342" s="366" t="s">
        <v>2680</v>
      </c>
      <c r="C342" s="244"/>
      <c r="D342" s="366"/>
      <c r="E342" s="108"/>
      <c r="F342" s="364" t="str">
        <f t="shared" si="13"/>
        <v/>
      </c>
      <c r="G342" s="364" t="str">
        <f t="shared" si="14"/>
        <v/>
      </c>
    </row>
    <row r="343" spans="1:7" s="215" customFormat="1" x14ac:dyDescent="0.25">
      <c r="A343" s="366" t="s">
        <v>2156</v>
      </c>
      <c r="B343" s="366" t="s">
        <v>2678</v>
      </c>
      <c r="C343" s="244"/>
      <c r="D343" s="366"/>
      <c r="E343" s="108"/>
      <c r="F343" s="364" t="str">
        <f t="shared" si="13"/>
        <v/>
      </c>
      <c r="G343" s="364" t="str">
        <f t="shared" si="14"/>
        <v/>
      </c>
    </row>
    <row r="344" spans="1:7" s="360" customFormat="1" x14ac:dyDescent="0.25">
      <c r="A344" s="366" t="s">
        <v>2674</v>
      </c>
      <c r="B344" s="367" t="s">
        <v>2679</v>
      </c>
      <c r="C344" s="244"/>
      <c r="D344" s="366"/>
      <c r="E344" s="376"/>
      <c r="F344" s="364" t="str">
        <f t="shared" si="13"/>
        <v/>
      </c>
      <c r="G344" s="364" t="str">
        <f t="shared" si="14"/>
        <v/>
      </c>
    </row>
    <row r="345" spans="1:7" s="360" customFormat="1" x14ac:dyDescent="0.25">
      <c r="A345" s="366" t="s">
        <v>2675</v>
      </c>
      <c r="B345" s="366" t="s">
        <v>2016</v>
      </c>
      <c r="C345" s="244"/>
      <c r="D345" s="366"/>
      <c r="E345" s="108"/>
      <c r="F345" s="364" t="str">
        <f t="shared" si="13"/>
        <v/>
      </c>
      <c r="G345" s="364" t="str">
        <f t="shared" si="14"/>
        <v/>
      </c>
    </row>
    <row r="346" spans="1:7" s="360" customFormat="1" x14ac:dyDescent="0.25">
      <c r="A346" s="366" t="s">
        <v>2676</v>
      </c>
      <c r="B346" s="367" t="s">
        <v>144</v>
      </c>
      <c r="C346" s="244">
        <f>SUM(C333:C345)</f>
        <v>0</v>
      </c>
      <c r="D346" s="366">
        <f>SUM(D333:D345)</f>
        <v>0</v>
      </c>
      <c r="E346" s="376"/>
      <c r="F346" s="377">
        <f>SUM(F333:F345)</f>
        <v>0</v>
      </c>
      <c r="G346" s="377">
        <f>SUM(G333:G345)</f>
        <v>0</v>
      </c>
    </row>
    <row r="347" spans="1:7" s="360" customFormat="1" x14ac:dyDescent="0.25">
      <c r="A347" s="366" t="s">
        <v>2157</v>
      </c>
      <c r="B347" s="367"/>
      <c r="C347" s="244"/>
      <c r="D347" s="366"/>
      <c r="E347" s="376"/>
      <c r="F347" s="377"/>
      <c r="G347" s="377"/>
    </row>
    <row r="348" spans="1:7" s="360" customFormat="1" x14ac:dyDescent="0.25">
      <c r="A348" s="366" t="s">
        <v>2681</v>
      </c>
      <c r="B348" s="367"/>
      <c r="C348" s="244"/>
      <c r="D348" s="366"/>
      <c r="E348" s="376"/>
      <c r="F348" s="377"/>
      <c r="G348" s="377"/>
    </row>
    <row r="349" spans="1:7" s="360" customFormat="1" x14ac:dyDescent="0.25">
      <c r="A349" s="366" t="s">
        <v>2682</v>
      </c>
      <c r="B349" s="108"/>
      <c r="C349" s="108"/>
      <c r="D349" s="108"/>
      <c r="E349" s="108"/>
      <c r="F349" s="108"/>
      <c r="G349" s="108"/>
    </row>
    <row r="350" spans="1:7" s="360" customFormat="1" x14ac:dyDescent="0.25">
      <c r="A350" s="366" t="s">
        <v>2683</v>
      </c>
      <c r="B350" s="108"/>
      <c r="C350" s="108"/>
      <c r="D350" s="108"/>
      <c r="E350" s="108"/>
      <c r="F350" s="108"/>
      <c r="G350" s="108"/>
    </row>
    <row r="351" spans="1:7" s="360" customFormat="1" x14ac:dyDescent="0.25">
      <c r="A351" s="366" t="s">
        <v>2684</v>
      </c>
      <c r="B351" s="367"/>
      <c r="C351" s="244"/>
      <c r="D351" s="366"/>
      <c r="E351" s="376"/>
      <c r="F351" s="377"/>
      <c r="G351" s="377"/>
    </row>
    <row r="352" spans="1:7" s="360" customFormat="1" x14ac:dyDescent="0.25">
      <c r="A352" s="366" t="s">
        <v>2685</v>
      </c>
      <c r="B352" s="367"/>
      <c r="C352" s="244"/>
      <c r="D352" s="366"/>
      <c r="E352" s="376"/>
      <c r="F352" s="377"/>
      <c r="G352" s="377"/>
    </row>
    <row r="353" spans="1:7" s="360" customFormat="1" x14ac:dyDescent="0.25">
      <c r="A353" s="366" t="s">
        <v>2686</v>
      </c>
      <c r="B353" s="367"/>
      <c r="C353" s="244"/>
      <c r="D353" s="366"/>
      <c r="E353" s="376"/>
      <c r="F353" s="377"/>
      <c r="G353" s="377"/>
    </row>
    <row r="354" spans="1:7" s="360" customFormat="1" x14ac:dyDescent="0.25">
      <c r="A354" s="366" t="s">
        <v>2687</v>
      </c>
      <c r="B354" s="367"/>
      <c r="C354" s="244"/>
      <c r="D354" s="366"/>
      <c r="E354" s="376"/>
      <c r="F354" s="377"/>
      <c r="G354" s="377"/>
    </row>
    <row r="355" spans="1:7" s="215" customFormat="1" x14ac:dyDescent="0.25">
      <c r="A355" s="366" t="s">
        <v>2688</v>
      </c>
      <c r="B355" s="367"/>
      <c r="C355" s="366"/>
      <c r="D355" s="366"/>
      <c r="E355" s="376"/>
      <c r="F355" s="376"/>
      <c r="G355" s="376"/>
    </row>
    <row r="356" spans="1:7" s="360" customFormat="1" x14ac:dyDescent="0.25">
      <c r="A356" s="366" t="s">
        <v>2704</v>
      </c>
      <c r="B356" s="367"/>
      <c r="C356" s="366"/>
      <c r="D356" s="366"/>
      <c r="E356" s="376"/>
      <c r="F356" s="376"/>
      <c r="G356" s="376"/>
    </row>
    <row r="357" spans="1:7" s="215" customFormat="1" x14ac:dyDescent="0.25">
      <c r="A357" s="156"/>
      <c r="B357" s="156" t="s">
        <v>2283</v>
      </c>
      <c r="C357" s="156" t="s">
        <v>111</v>
      </c>
      <c r="D357" s="156" t="s">
        <v>1622</v>
      </c>
      <c r="E357" s="156"/>
      <c r="F357" s="156" t="s">
        <v>470</v>
      </c>
      <c r="G357" s="156" t="s">
        <v>1881</v>
      </c>
    </row>
    <row r="358" spans="1:7" s="215" customFormat="1" x14ac:dyDescent="0.25">
      <c r="A358" s="328" t="s">
        <v>2477</v>
      </c>
      <c r="B358" s="269" t="s">
        <v>2004</v>
      </c>
      <c r="C358" s="244"/>
      <c r="D358" s="267"/>
      <c r="E358" s="270"/>
      <c r="F358" s="243" t="str">
        <f>IF($C$365=0,"",IF(C358="[For completion]","",C358/$C$365))</f>
        <v/>
      </c>
      <c r="G358" s="243" t="str">
        <f>IF($D$365=0,"",IF(D358="[For completion]","",D358/$D$365))</f>
        <v/>
      </c>
    </row>
    <row r="359" spans="1:7" s="215" customFormat="1" x14ac:dyDescent="0.25">
      <c r="A359" s="328" t="s">
        <v>2478</v>
      </c>
      <c r="B359" s="265" t="s">
        <v>2005</v>
      </c>
      <c r="C359" s="244"/>
      <c r="D359" s="267"/>
      <c r="E359" s="270"/>
      <c r="F359" s="243" t="str">
        <f t="shared" ref="F359:F364" si="15">IF($C$365=0,"",IF(C359="[For completion]","",C359/$C$365))</f>
        <v/>
      </c>
      <c r="G359" s="243" t="str">
        <f t="shared" ref="G359:G364" si="16">IF($D$365=0,"",IF(D359="[For completion]","",D359/$D$365))</f>
        <v/>
      </c>
    </row>
    <row r="360" spans="1:7" s="215" customFormat="1" x14ac:dyDescent="0.25">
      <c r="A360" s="328" t="s">
        <v>2479</v>
      </c>
      <c r="B360" s="269" t="s">
        <v>2006</v>
      </c>
      <c r="C360" s="244"/>
      <c r="D360" s="267"/>
      <c r="E360" s="270"/>
      <c r="F360" s="243" t="str">
        <f t="shared" si="15"/>
        <v/>
      </c>
      <c r="G360" s="243" t="str">
        <f t="shared" si="16"/>
        <v/>
      </c>
    </row>
    <row r="361" spans="1:7" s="215" customFormat="1" x14ac:dyDescent="0.25">
      <c r="A361" s="328" t="s">
        <v>2480</v>
      </c>
      <c r="B361" s="269" t="s">
        <v>2007</v>
      </c>
      <c r="C361" s="244"/>
      <c r="D361" s="267"/>
      <c r="E361" s="270"/>
      <c r="F361" s="243" t="str">
        <f t="shared" si="15"/>
        <v/>
      </c>
      <c r="G361" s="243" t="str">
        <f t="shared" si="16"/>
        <v/>
      </c>
    </row>
    <row r="362" spans="1:7" s="215" customFormat="1" x14ac:dyDescent="0.25">
      <c r="A362" s="328" t="s">
        <v>2481</v>
      </c>
      <c r="B362" s="269" t="s">
        <v>2008</v>
      </c>
      <c r="C362" s="244"/>
      <c r="D362" s="267"/>
      <c r="E362" s="270"/>
      <c r="F362" s="243" t="str">
        <f t="shared" si="15"/>
        <v/>
      </c>
      <c r="G362" s="243" t="str">
        <f t="shared" si="16"/>
        <v/>
      </c>
    </row>
    <row r="363" spans="1:7" s="215" customFormat="1" x14ac:dyDescent="0.25">
      <c r="A363" s="328" t="s">
        <v>2482</v>
      </c>
      <c r="B363" s="269" t="s">
        <v>2009</v>
      </c>
      <c r="C363" s="244"/>
      <c r="D363" s="267"/>
      <c r="E363" s="270"/>
      <c r="F363" s="243" t="str">
        <f t="shared" si="15"/>
        <v/>
      </c>
      <c r="G363" s="243" t="str">
        <f t="shared" si="16"/>
        <v/>
      </c>
    </row>
    <row r="364" spans="1:7" s="215" customFormat="1" x14ac:dyDescent="0.25">
      <c r="A364" s="328" t="s">
        <v>2483</v>
      </c>
      <c r="B364" s="269" t="s">
        <v>1623</v>
      </c>
      <c r="C364" s="244"/>
      <c r="D364" s="267"/>
      <c r="E364" s="270"/>
      <c r="F364" s="243" t="str">
        <f t="shared" si="15"/>
        <v/>
      </c>
      <c r="G364" s="243" t="str">
        <f t="shared" si="16"/>
        <v/>
      </c>
    </row>
    <row r="365" spans="1:7" s="215" customFormat="1" x14ac:dyDescent="0.25">
      <c r="A365" s="328" t="s">
        <v>2484</v>
      </c>
      <c r="B365" s="269" t="s">
        <v>144</v>
      </c>
      <c r="C365" s="244">
        <f>SUM(C358:C364)</f>
        <v>0</v>
      </c>
      <c r="D365" s="267">
        <f>SUM(D358:D364)</f>
        <v>0</v>
      </c>
      <c r="E365" s="270"/>
      <c r="F365" s="295">
        <f>SUM(F358:F364)</f>
        <v>0</v>
      </c>
      <c r="G365" s="295">
        <f>SUM(G358:G364)</f>
        <v>0</v>
      </c>
    </row>
    <row r="366" spans="1:7" s="215" customFormat="1" x14ac:dyDescent="0.25">
      <c r="A366" s="328" t="s">
        <v>2158</v>
      </c>
      <c r="B366" s="269"/>
      <c r="C366" s="267"/>
      <c r="D366" s="267"/>
      <c r="E366" s="270"/>
      <c r="F366" s="270"/>
      <c r="G366" s="270"/>
    </row>
    <row r="367" spans="1:7" s="215" customFormat="1" x14ac:dyDescent="0.25">
      <c r="A367" s="156"/>
      <c r="B367" s="156" t="s">
        <v>2284</v>
      </c>
      <c r="C367" s="156" t="s">
        <v>111</v>
      </c>
      <c r="D367" s="156" t="s">
        <v>1622</v>
      </c>
      <c r="E367" s="156"/>
      <c r="F367" s="156" t="s">
        <v>470</v>
      </c>
      <c r="G367" s="156" t="s">
        <v>1881</v>
      </c>
    </row>
    <row r="368" spans="1:7" s="215" customFormat="1" x14ac:dyDescent="0.25">
      <c r="A368" s="328" t="s">
        <v>2485</v>
      </c>
      <c r="B368" s="269" t="s">
        <v>2201</v>
      </c>
      <c r="C368" s="244"/>
      <c r="D368" s="267"/>
      <c r="E368" s="270"/>
      <c r="F368" s="243" t="str">
        <f>IF($C$372=0,"",IF(C368="[For completion]","",C368/$C$372))</f>
        <v/>
      </c>
      <c r="G368" s="243" t="str">
        <f>IF($D$372=0,"",IF(D368="[For completion]","",D368/$D$372))</f>
        <v/>
      </c>
    </row>
    <row r="369" spans="1:7" s="215" customFormat="1" x14ac:dyDescent="0.25">
      <c r="A369" s="328" t="s">
        <v>2486</v>
      </c>
      <c r="B369" s="265" t="s">
        <v>2248</v>
      </c>
      <c r="C369" s="244"/>
      <c r="D369" s="267"/>
      <c r="E369" s="270"/>
      <c r="F369" s="243" t="str">
        <f>IF($C$372=0,"",IF(C369="[For completion]","",C369/$C$372))</f>
        <v/>
      </c>
      <c r="G369" s="243" t="str">
        <f>IF($D$372=0,"",IF(D369="[For completion]","",D369/$D$372))</f>
        <v/>
      </c>
    </row>
    <row r="370" spans="1:7" s="215" customFormat="1" x14ac:dyDescent="0.25">
      <c r="A370" s="328" t="s">
        <v>2487</v>
      </c>
      <c r="B370" s="269" t="s">
        <v>1623</v>
      </c>
      <c r="C370" s="244"/>
      <c r="D370" s="267"/>
      <c r="E370" s="270"/>
      <c r="F370" s="243" t="str">
        <f>IF($C$372=0,"",IF(C370="[For completion]","",C370/$C$372))</f>
        <v/>
      </c>
      <c r="G370" s="243" t="str">
        <f>IF($D$372=0,"",IF(D370="[For completion]","",D370/$D$372))</f>
        <v/>
      </c>
    </row>
    <row r="371" spans="1:7" s="215" customFormat="1" x14ac:dyDescent="0.25">
      <c r="A371" s="328" t="s">
        <v>2488</v>
      </c>
      <c r="B371" s="267" t="s">
        <v>2016</v>
      </c>
      <c r="C371" s="244"/>
      <c r="D371" s="267"/>
      <c r="E371" s="270"/>
      <c r="F371" s="243" t="str">
        <f>IF($C$372=0,"",IF(C371="[For completion]","",C371/$C$372))</f>
        <v/>
      </c>
      <c r="G371" s="243" t="str">
        <f>IF($D$372=0,"",IF(D371="[For completion]","",D371/$D$372))</f>
        <v/>
      </c>
    </row>
    <row r="372" spans="1:7" s="215" customFormat="1" x14ac:dyDescent="0.25">
      <c r="A372" s="328" t="s">
        <v>2489</v>
      </c>
      <c r="B372" s="269" t="s">
        <v>144</v>
      </c>
      <c r="C372" s="244">
        <f>SUM(C368:C371)</f>
        <v>0</v>
      </c>
      <c r="D372" s="267">
        <f>SUM(D368:D371)</f>
        <v>0</v>
      </c>
      <c r="E372" s="270"/>
      <c r="F372" s="295">
        <f>SUM(F368:F371)</f>
        <v>0</v>
      </c>
      <c r="G372" s="295">
        <f>SUM(G368:G371)</f>
        <v>0</v>
      </c>
    </row>
    <row r="373" spans="1:7" s="215" customFormat="1" x14ac:dyDescent="0.25">
      <c r="A373" s="328" t="s">
        <v>2490</v>
      </c>
      <c r="B373" s="269"/>
      <c r="C373" s="267"/>
      <c r="D373" s="267"/>
      <c r="E373" s="270"/>
      <c r="F373" s="270"/>
      <c r="G373" s="270"/>
    </row>
    <row r="374" spans="1:7" s="215" customFormat="1" x14ac:dyDescent="0.25">
      <c r="A374" s="156"/>
      <c r="B374" s="156" t="s">
        <v>2668</v>
      </c>
      <c r="C374" s="156" t="s">
        <v>2665</v>
      </c>
      <c r="D374" s="156" t="s">
        <v>2666</v>
      </c>
      <c r="E374" s="156"/>
      <c r="F374" s="156" t="s">
        <v>2667</v>
      </c>
      <c r="G374" s="156"/>
    </row>
    <row r="375" spans="1:7" s="215" customFormat="1" x14ac:dyDescent="0.25">
      <c r="A375" s="328" t="s">
        <v>2491</v>
      </c>
      <c r="B375" s="329" t="s">
        <v>2004</v>
      </c>
      <c r="C375" s="378"/>
      <c r="D375" s="366"/>
      <c r="E375" s="344"/>
      <c r="F375" s="383"/>
      <c r="G375" s="243" t="str">
        <f>IF($D$393=0,"",IF(D375="[For completion]","",D375/$D$393))</f>
        <v/>
      </c>
    </row>
    <row r="376" spans="1:7" s="215" customFormat="1" x14ac:dyDescent="0.25">
      <c r="A376" s="328" t="s">
        <v>2492</v>
      </c>
      <c r="B376" s="329" t="s">
        <v>2005</v>
      </c>
      <c r="C376" s="378"/>
      <c r="D376" s="366"/>
      <c r="E376" s="344"/>
      <c r="F376" s="383"/>
      <c r="G376" s="243" t="str">
        <f t="shared" ref="G376:G393" si="17">IF($D$393=0,"",IF(D376="[For completion]","",D376/$D$393))</f>
        <v/>
      </c>
    </row>
    <row r="377" spans="1:7" s="215" customFormat="1" x14ac:dyDescent="0.25">
      <c r="A377" s="328" t="s">
        <v>2493</v>
      </c>
      <c r="B377" s="329" t="s">
        <v>2006</v>
      </c>
      <c r="C377" s="378"/>
      <c r="D377" s="366"/>
      <c r="E377" s="344"/>
      <c r="F377" s="383"/>
      <c r="G377" s="243" t="str">
        <f t="shared" si="17"/>
        <v/>
      </c>
    </row>
    <row r="378" spans="1:7" s="215" customFormat="1" x14ac:dyDescent="0.25">
      <c r="A378" s="328" t="s">
        <v>2494</v>
      </c>
      <c r="B378" s="329" t="s">
        <v>2007</v>
      </c>
      <c r="C378" s="378"/>
      <c r="D378" s="366"/>
      <c r="E378" s="344"/>
      <c r="F378" s="383"/>
      <c r="G378" s="243" t="str">
        <f t="shared" si="17"/>
        <v/>
      </c>
    </row>
    <row r="379" spans="1:7" s="215" customFormat="1" x14ac:dyDescent="0.25">
      <c r="A379" s="328" t="s">
        <v>2495</v>
      </c>
      <c r="B379" s="329" t="s">
        <v>2008</v>
      </c>
      <c r="C379" s="378"/>
      <c r="D379" s="366"/>
      <c r="E379" s="344"/>
      <c r="F379" s="383"/>
      <c r="G379" s="243" t="str">
        <f t="shared" si="17"/>
        <v/>
      </c>
    </row>
    <row r="380" spans="1:7" s="215" customFormat="1" x14ac:dyDescent="0.25">
      <c r="A380" s="328" t="s">
        <v>2496</v>
      </c>
      <c r="B380" s="329" t="s">
        <v>2009</v>
      </c>
      <c r="C380" s="378"/>
      <c r="D380" s="366"/>
      <c r="E380" s="344"/>
      <c r="F380" s="383"/>
      <c r="G380" s="243" t="str">
        <f t="shared" si="17"/>
        <v/>
      </c>
    </row>
    <row r="381" spans="1:7" s="215" customFormat="1" x14ac:dyDescent="0.25">
      <c r="A381" s="328" t="s">
        <v>2497</v>
      </c>
      <c r="B381" s="329" t="s">
        <v>1623</v>
      </c>
      <c r="C381" s="378"/>
      <c r="D381" s="366"/>
      <c r="E381" s="344"/>
      <c r="F381" s="383"/>
      <c r="G381" s="243" t="str">
        <f t="shared" si="17"/>
        <v/>
      </c>
    </row>
    <row r="382" spans="1:7" s="215" customFormat="1" x14ac:dyDescent="0.25">
      <c r="A382" s="328" t="s">
        <v>2498</v>
      </c>
      <c r="B382" s="329" t="s">
        <v>2016</v>
      </c>
      <c r="C382" s="378"/>
      <c r="D382" s="366"/>
      <c r="E382" s="344"/>
      <c r="F382" s="383"/>
      <c r="G382" s="243" t="str">
        <f t="shared" si="17"/>
        <v/>
      </c>
    </row>
    <row r="383" spans="1:7" s="215" customFormat="1" x14ac:dyDescent="0.25">
      <c r="A383" s="328" t="s">
        <v>2499</v>
      </c>
      <c r="B383" s="329" t="s">
        <v>144</v>
      </c>
      <c r="C383" s="380">
        <v>0</v>
      </c>
      <c r="D383" s="380">
        <v>0</v>
      </c>
      <c r="E383" s="344"/>
      <c r="F383" s="366"/>
      <c r="G383" s="243" t="str">
        <f t="shared" si="17"/>
        <v/>
      </c>
    </row>
    <row r="384" spans="1:7" s="215" customFormat="1" x14ac:dyDescent="0.25">
      <c r="A384" s="328" t="s">
        <v>2500</v>
      </c>
      <c r="B384" s="329" t="s">
        <v>2664</v>
      </c>
      <c r="C384" s="263"/>
      <c r="D384" s="263"/>
      <c r="E384" s="263"/>
      <c r="F384" s="338"/>
      <c r="G384" s="243" t="str">
        <f t="shared" si="17"/>
        <v/>
      </c>
    </row>
    <row r="385" spans="1:7" s="215" customFormat="1" x14ac:dyDescent="0.25">
      <c r="A385" s="328" t="s">
        <v>2501</v>
      </c>
      <c r="B385" s="329"/>
      <c r="C385" s="244"/>
      <c r="D385" s="328"/>
      <c r="E385" s="344"/>
      <c r="F385" s="243"/>
      <c r="G385" s="243" t="str">
        <f t="shared" si="17"/>
        <v/>
      </c>
    </row>
    <row r="386" spans="1:7" s="215" customFormat="1" x14ac:dyDescent="0.25">
      <c r="A386" s="328" t="s">
        <v>2502</v>
      </c>
      <c r="B386" s="343"/>
      <c r="C386" s="244"/>
      <c r="D386" s="328"/>
      <c r="E386" s="344"/>
      <c r="F386" s="243"/>
      <c r="G386" s="243" t="str">
        <f t="shared" si="17"/>
        <v/>
      </c>
    </row>
    <row r="387" spans="1:7" s="215" customFormat="1" x14ac:dyDescent="0.25">
      <c r="A387" s="328" t="s">
        <v>2503</v>
      </c>
      <c r="B387" s="343"/>
      <c r="C387" s="244"/>
      <c r="D387" s="328"/>
      <c r="E387" s="344"/>
      <c r="F387" s="243"/>
      <c r="G387" s="243" t="str">
        <f t="shared" si="17"/>
        <v/>
      </c>
    </row>
    <row r="388" spans="1:7" s="215" customFormat="1" x14ac:dyDescent="0.25">
      <c r="A388" s="328" t="s">
        <v>2504</v>
      </c>
      <c r="B388" s="343"/>
      <c r="C388" s="244"/>
      <c r="D388" s="328"/>
      <c r="E388" s="344"/>
      <c r="F388" s="243"/>
      <c r="G388" s="243" t="str">
        <f t="shared" si="17"/>
        <v/>
      </c>
    </row>
    <row r="389" spans="1:7" s="215" customFormat="1" x14ac:dyDescent="0.25">
      <c r="A389" s="328" t="s">
        <v>2505</v>
      </c>
      <c r="B389" s="343"/>
      <c r="C389" s="244"/>
      <c r="D389" s="328"/>
      <c r="E389" s="344"/>
      <c r="F389" s="243"/>
      <c r="G389" s="243" t="str">
        <f t="shared" si="17"/>
        <v/>
      </c>
    </row>
    <row r="390" spans="1:7" s="215" customFormat="1" x14ac:dyDescent="0.25">
      <c r="A390" s="328" t="s">
        <v>2506</v>
      </c>
      <c r="B390" s="343"/>
      <c r="C390" s="244"/>
      <c r="D390" s="328"/>
      <c r="E390" s="344"/>
      <c r="F390" s="243"/>
      <c r="G390" s="243" t="str">
        <f t="shared" si="17"/>
        <v/>
      </c>
    </row>
    <row r="391" spans="1:7" s="215" customFormat="1" x14ac:dyDescent="0.25">
      <c r="A391" s="328" t="s">
        <v>2507</v>
      </c>
      <c r="B391" s="343"/>
      <c r="C391" s="244"/>
      <c r="D391" s="328"/>
      <c r="E391" s="344"/>
      <c r="F391" s="243"/>
      <c r="G391" s="243" t="str">
        <f t="shared" si="17"/>
        <v/>
      </c>
    </row>
    <row r="392" spans="1:7" s="215" customFormat="1" x14ac:dyDescent="0.25">
      <c r="A392" s="328" t="s">
        <v>2508</v>
      </c>
      <c r="B392" s="343"/>
      <c r="C392" s="244"/>
      <c r="D392" s="328"/>
      <c r="E392" s="344"/>
      <c r="F392" s="243"/>
      <c r="G392" s="243" t="str">
        <f t="shared" si="17"/>
        <v/>
      </c>
    </row>
    <row r="393" spans="1:7" s="215" customFormat="1" x14ac:dyDescent="0.25">
      <c r="A393" s="328" t="s">
        <v>2509</v>
      </c>
      <c r="B393" s="343"/>
      <c r="C393" s="244"/>
      <c r="D393" s="328"/>
      <c r="E393" s="344"/>
      <c r="F393" s="243"/>
      <c r="G393" s="243" t="str">
        <f t="shared" si="17"/>
        <v/>
      </c>
    </row>
    <row r="394" spans="1:7" s="215" customFormat="1" x14ac:dyDescent="0.25">
      <c r="A394" s="328" t="s">
        <v>2510</v>
      </c>
      <c r="B394" s="328"/>
      <c r="C394" s="345"/>
      <c r="D394" s="328"/>
      <c r="E394" s="344"/>
      <c r="F394" s="344"/>
      <c r="G394" s="344"/>
    </row>
    <row r="395" spans="1:7" s="215" customFormat="1" x14ac:dyDescent="0.25">
      <c r="A395" s="328" t="s">
        <v>2511</v>
      </c>
      <c r="B395" s="328"/>
      <c r="C395" s="345"/>
      <c r="D395" s="328"/>
      <c r="E395" s="344"/>
      <c r="F395" s="344"/>
      <c r="G395" s="344"/>
    </row>
    <row r="396" spans="1:7" s="215" customFormat="1" x14ac:dyDescent="0.25">
      <c r="A396" s="328" t="s">
        <v>2512</v>
      </c>
      <c r="B396" s="328"/>
      <c r="C396" s="345"/>
      <c r="D396" s="328"/>
      <c r="E396" s="344"/>
      <c r="F396" s="344"/>
      <c r="G396" s="344"/>
    </row>
    <row r="397" spans="1:7" s="215" customFormat="1" x14ac:dyDescent="0.25">
      <c r="A397" s="328" t="s">
        <v>2513</v>
      </c>
      <c r="B397" s="328"/>
      <c r="C397" s="345"/>
      <c r="D397" s="328"/>
      <c r="E397" s="344"/>
      <c r="F397" s="344"/>
      <c r="G397" s="344"/>
    </row>
    <row r="398" spans="1:7" s="215" customFormat="1" x14ac:dyDescent="0.25">
      <c r="A398" s="328" t="s">
        <v>2514</v>
      </c>
      <c r="B398" s="328"/>
      <c r="C398" s="345"/>
      <c r="D398" s="328"/>
      <c r="E398" s="344"/>
      <c r="F398" s="344"/>
      <c r="G398" s="344"/>
    </row>
    <row r="399" spans="1:7" s="215" customFormat="1" x14ac:dyDescent="0.25">
      <c r="A399" s="328" t="s">
        <v>2515</v>
      </c>
      <c r="B399" s="328"/>
      <c r="C399" s="345"/>
      <c r="D399" s="328"/>
      <c r="E399" s="344"/>
      <c r="F399" s="344"/>
      <c r="G399" s="344"/>
    </row>
    <row r="400" spans="1:7" s="215" customFormat="1" x14ac:dyDescent="0.25">
      <c r="A400" s="328" t="s">
        <v>2516</v>
      </c>
      <c r="B400" s="328"/>
      <c r="C400" s="345"/>
      <c r="D400" s="328"/>
      <c r="E400" s="344"/>
      <c r="F400" s="344"/>
      <c r="G400" s="344"/>
    </row>
    <row r="401" spans="1:7" s="215" customFormat="1" x14ac:dyDescent="0.25">
      <c r="A401" s="328" t="s">
        <v>2517</v>
      </c>
      <c r="B401" s="328"/>
      <c r="C401" s="345"/>
      <c r="D401" s="328"/>
      <c r="E401" s="344"/>
      <c r="F401" s="344"/>
      <c r="G401" s="344"/>
    </row>
    <row r="402" spans="1:7" s="215" customFormat="1" x14ac:dyDescent="0.25">
      <c r="A402" s="328" t="s">
        <v>2518</v>
      </c>
      <c r="B402" s="328"/>
      <c r="C402" s="345"/>
      <c r="D402" s="328"/>
      <c r="E402" s="344"/>
      <c r="F402" s="344"/>
      <c r="G402" s="344"/>
    </row>
    <row r="403" spans="1:7" s="215" customFormat="1" x14ac:dyDescent="0.25">
      <c r="A403" s="328" t="s">
        <v>2519</v>
      </c>
      <c r="B403" s="328"/>
      <c r="C403" s="345"/>
      <c r="D403" s="328"/>
      <c r="E403" s="344"/>
      <c r="F403" s="344"/>
      <c r="G403" s="344"/>
    </row>
    <row r="404" spans="1:7" s="215" customFormat="1" x14ac:dyDescent="0.25">
      <c r="A404" s="328" t="s">
        <v>2520</v>
      </c>
      <c r="B404" s="328"/>
      <c r="C404" s="345"/>
      <c r="D404" s="328"/>
      <c r="E404" s="344"/>
      <c r="F404" s="344"/>
      <c r="G404" s="344"/>
    </row>
    <row r="405" spans="1:7" s="215" customFormat="1" x14ac:dyDescent="0.25">
      <c r="A405" s="328" t="s">
        <v>2521</v>
      </c>
      <c r="B405" s="328"/>
      <c r="C405" s="345"/>
      <c r="D405" s="328"/>
      <c r="E405" s="344"/>
      <c r="F405" s="344"/>
      <c r="G405" s="344"/>
    </row>
    <row r="406" spans="1:7" s="215" customFormat="1" x14ac:dyDescent="0.25">
      <c r="A406" s="328" t="s">
        <v>2522</v>
      </c>
      <c r="B406" s="328"/>
      <c r="C406" s="345"/>
      <c r="D406" s="328"/>
      <c r="E406" s="344"/>
      <c r="F406" s="344"/>
      <c r="G406" s="344"/>
    </row>
    <row r="407" spans="1:7" s="215" customFormat="1" x14ac:dyDescent="0.25">
      <c r="A407" s="328" t="s">
        <v>2523</v>
      </c>
      <c r="B407" s="328"/>
      <c r="C407" s="345"/>
      <c r="D407" s="328"/>
      <c r="E407" s="344"/>
      <c r="F407" s="344"/>
      <c r="G407" s="344"/>
    </row>
    <row r="408" spans="1:7" s="215" customFormat="1" x14ac:dyDescent="0.25">
      <c r="A408" s="328" t="s">
        <v>2524</v>
      </c>
      <c r="B408" s="328"/>
      <c r="C408" s="345"/>
      <c r="D408" s="328"/>
      <c r="E408" s="344"/>
      <c r="F408" s="344"/>
      <c r="G408" s="344"/>
    </row>
    <row r="409" spans="1:7" s="215" customFormat="1" x14ac:dyDescent="0.25">
      <c r="A409" s="328" t="s">
        <v>2525</v>
      </c>
      <c r="B409" s="328"/>
      <c r="C409" s="345"/>
      <c r="D409" s="328"/>
      <c r="E409" s="344"/>
      <c r="F409" s="344"/>
      <c r="G409" s="344"/>
    </row>
    <row r="410" spans="1:7" s="215" customFormat="1" x14ac:dyDescent="0.25">
      <c r="A410" s="328" t="s">
        <v>2526</v>
      </c>
      <c r="B410" s="328"/>
      <c r="C410" s="345"/>
      <c r="D410" s="328"/>
      <c r="E410" s="344"/>
      <c r="F410" s="344"/>
      <c r="G410" s="344"/>
    </row>
    <row r="411" spans="1:7" s="215" customFormat="1" x14ac:dyDescent="0.25">
      <c r="A411" s="328" t="s">
        <v>2527</v>
      </c>
      <c r="B411" s="328"/>
      <c r="C411" s="345"/>
      <c r="D411" s="328"/>
      <c r="E411" s="344"/>
      <c r="F411" s="344"/>
      <c r="G411" s="344"/>
    </row>
    <row r="412" spans="1:7" s="215" customFormat="1" x14ac:dyDescent="0.25">
      <c r="A412" s="328" t="s">
        <v>2528</v>
      </c>
      <c r="B412" s="328"/>
      <c r="C412" s="345"/>
      <c r="D412" s="328"/>
      <c r="E412" s="344"/>
      <c r="F412" s="344"/>
      <c r="G412" s="344"/>
    </row>
    <row r="413" spans="1:7" s="257" customFormat="1" x14ac:dyDescent="0.25">
      <c r="A413" s="328" t="s">
        <v>2529</v>
      </c>
      <c r="B413" s="328"/>
      <c r="C413" s="345"/>
      <c r="D413" s="328"/>
      <c r="E413" s="344"/>
      <c r="F413" s="344"/>
      <c r="G413" s="344"/>
    </row>
    <row r="414" spans="1:7" s="257" customFormat="1" x14ac:dyDescent="0.25">
      <c r="A414" s="328" t="s">
        <v>2530</v>
      </c>
      <c r="B414" s="328"/>
      <c r="C414" s="345"/>
      <c r="D414" s="328"/>
      <c r="E414" s="344"/>
      <c r="F414" s="344"/>
      <c r="G414" s="344"/>
    </row>
    <row r="415" spans="1:7" s="257" customFormat="1" x14ac:dyDescent="0.25">
      <c r="A415" s="328" t="s">
        <v>2531</v>
      </c>
      <c r="B415" s="328"/>
      <c r="C415" s="345"/>
      <c r="D415" s="328"/>
      <c r="E415" s="344"/>
      <c r="F415" s="344"/>
      <c r="G415" s="344"/>
    </row>
    <row r="416" spans="1:7" s="257" customFormat="1" x14ac:dyDescent="0.25">
      <c r="A416" s="328" t="s">
        <v>2532</v>
      </c>
      <c r="B416" s="328"/>
      <c r="C416" s="345"/>
      <c r="D416" s="328"/>
      <c r="E416" s="344"/>
      <c r="F416" s="344"/>
      <c r="G416" s="344"/>
    </row>
    <row r="417" spans="1:7" s="257" customFormat="1" x14ac:dyDescent="0.25">
      <c r="A417" s="328" t="s">
        <v>2533</v>
      </c>
      <c r="B417" s="328"/>
      <c r="C417" s="345"/>
      <c r="D417" s="328"/>
      <c r="E417" s="344"/>
      <c r="F417" s="344"/>
      <c r="G417" s="344"/>
    </row>
    <row r="418" spans="1:7" s="257" customFormat="1" x14ac:dyDescent="0.25">
      <c r="A418" s="328" t="s">
        <v>2534</v>
      </c>
      <c r="B418" s="328"/>
      <c r="C418" s="345"/>
      <c r="D418" s="328"/>
      <c r="E418" s="344"/>
      <c r="F418" s="344"/>
      <c r="G418" s="344"/>
    </row>
    <row r="419" spans="1:7" s="257" customFormat="1" x14ac:dyDescent="0.25">
      <c r="A419" s="328" t="s">
        <v>2535</v>
      </c>
      <c r="B419" s="328"/>
      <c r="C419" s="345"/>
      <c r="D419" s="328"/>
      <c r="E419" s="344"/>
      <c r="F419" s="344"/>
      <c r="G419" s="344"/>
    </row>
    <row r="420" spans="1:7" s="257" customFormat="1" x14ac:dyDescent="0.25">
      <c r="A420" s="328" t="s">
        <v>2536</v>
      </c>
      <c r="B420" s="328"/>
      <c r="C420" s="345"/>
      <c r="D420" s="328"/>
      <c r="E420" s="344"/>
      <c r="F420" s="344"/>
      <c r="G420" s="344"/>
    </row>
    <row r="421" spans="1:7" s="257" customFormat="1" x14ac:dyDescent="0.25">
      <c r="A421" s="328" t="s">
        <v>2537</v>
      </c>
      <c r="B421" s="328"/>
      <c r="C421" s="345"/>
      <c r="D421" s="328"/>
      <c r="E421" s="344"/>
      <c r="F421" s="344"/>
      <c r="G421" s="344"/>
    </row>
    <row r="422" spans="1:7" s="215" customFormat="1" x14ac:dyDescent="0.25">
      <c r="A422" s="328" t="s">
        <v>2538</v>
      </c>
      <c r="B422" s="328"/>
      <c r="C422" s="345"/>
      <c r="D422" s="328"/>
      <c r="E422" s="344"/>
      <c r="F422" s="344"/>
      <c r="G422" s="344"/>
    </row>
    <row r="423" spans="1:7" ht="18.75" x14ac:dyDescent="0.25">
      <c r="A423" s="168"/>
      <c r="B423" s="169" t="s">
        <v>759</v>
      </c>
      <c r="C423" s="168"/>
      <c r="D423" s="168"/>
      <c r="E423" s="168"/>
      <c r="F423" s="170"/>
      <c r="G423" s="170"/>
    </row>
    <row r="424" spans="1:7" ht="15" customHeight="1" x14ac:dyDescent="0.25">
      <c r="A424" s="155"/>
      <c r="B424" s="155" t="s">
        <v>2302</v>
      </c>
      <c r="C424" s="155" t="s">
        <v>640</v>
      </c>
      <c r="D424" s="155" t="s">
        <v>641</v>
      </c>
      <c r="E424" s="155"/>
      <c r="F424" s="155" t="s">
        <v>471</v>
      </c>
      <c r="G424" s="155" t="s">
        <v>642</v>
      </c>
    </row>
    <row r="425" spans="1:7" x14ac:dyDescent="0.25">
      <c r="A425" s="328" t="s">
        <v>2038</v>
      </c>
      <c r="B425" s="144" t="s">
        <v>644</v>
      </c>
      <c r="C425" s="733" t="s">
        <v>1193</v>
      </c>
      <c r="D425" s="733" t="s">
        <v>1193</v>
      </c>
      <c r="E425" s="171"/>
      <c r="F425" s="733" t="s">
        <v>1193</v>
      </c>
      <c r="G425" s="733" t="s">
        <v>1193</v>
      </c>
    </row>
    <row r="426" spans="1:7" x14ac:dyDescent="0.25">
      <c r="A426" s="346"/>
      <c r="D426" s="171"/>
      <c r="E426" s="171"/>
      <c r="F426" s="172"/>
      <c r="G426" s="172"/>
    </row>
    <row r="427" spans="1:7" x14ac:dyDescent="0.25">
      <c r="A427" s="328"/>
      <c r="B427" s="144" t="s">
        <v>645</v>
      </c>
      <c r="D427" s="171"/>
      <c r="E427" s="171"/>
      <c r="F427" s="172"/>
      <c r="G427" s="172"/>
    </row>
    <row r="428" spans="1:7" x14ac:dyDescent="0.25">
      <c r="A428" s="328" t="s">
        <v>2039</v>
      </c>
      <c r="B428" s="329" t="s">
        <v>3152</v>
      </c>
      <c r="C428" s="733" t="s">
        <v>1193</v>
      </c>
      <c r="D428" s="733" t="s">
        <v>1193</v>
      </c>
      <c r="E428" s="171"/>
      <c r="F428" s="206" t="str">
        <f t="shared" ref="F428:F451" si="18">IF($C$452=0,"",IF(C428="[for completion]","",C428/$C$452))</f>
        <v/>
      </c>
      <c r="G428" s="206" t="str">
        <f t="shared" ref="G428:G451" si="19">IF($D$452=0,"",IF(D428="[for completion]","",D428/$D$452))</f>
        <v/>
      </c>
    </row>
    <row r="429" spans="1:7" x14ac:dyDescent="0.25">
      <c r="A429" s="328" t="s">
        <v>2040</v>
      </c>
      <c r="B429" s="329" t="s">
        <v>3098</v>
      </c>
      <c r="C429" s="733" t="s">
        <v>1193</v>
      </c>
      <c r="D429" s="733" t="s">
        <v>1193</v>
      </c>
      <c r="E429" s="171"/>
      <c r="F429" s="206" t="str">
        <f t="shared" si="18"/>
        <v/>
      </c>
      <c r="G429" s="206" t="str">
        <f t="shared" si="19"/>
        <v/>
      </c>
    </row>
    <row r="430" spans="1:7" x14ac:dyDescent="0.25">
      <c r="A430" s="328" t="s">
        <v>2041</v>
      </c>
      <c r="B430" s="329" t="s">
        <v>3099</v>
      </c>
      <c r="C430" s="733" t="s">
        <v>1193</v>
      </c>
      <c r="D430" s="733" t="s">
        <v>1193</v>
      </c>
      <c r="E430" s="171"/>
      <c r="F430" s="206" t="str">
        <f t="shared" si="18"/>
        <v/>
      </c>
      <c r="G430" s="206" t="str">
        <f t="shared" si="19"/>
        <v/>
      </c>
    </row>
    <row r="431" spans="1:7" x14ac:dyDescent="0.25">
      <c r="A431" s="328" t="s">
        <v>2042</v>
      </c>
      <c r="B431" s="329" t="s">
        <v>3100</v>
      </c>
      <c r="C431" s="733" t="s">
        <v>1193</v>
      </c>
      <c r="D431" s="733" t="s">
        <v>1193</v>
      </c>
      <c r="E431" s="171"/>
      <c r="F431" s="206" t="str">
        <f t="shared" si="18"/>
        <v/>
      </c>
      <c r="G431" s="206" t="str">
        <f t="shared" si="19"/>
        <v/>
      </c>
    </row>
    <row r="432" spans="1:7" x14ac:dyDescent="0.25">
      <c r="A432" s="328" t="s">
        <v>2043</v>
      </c>
      <c r="B432" s="329" t="s">
        <v>3101</v>
      </c>
      <c r="C432" s="733" t="s">
        <v>1193</v>
      </c>
      <c r="D432" s="733" t="s">
        <v>1193</v>
      </c>
      <c r="E432" s="171"/>
      <c r="F432" s="206" t="str">
        <f t="shared" si="18"/>
        <v/>
      </c>
      <c r="G432" s="206" t="str">
        <f t="shared" si="19"/>
        <v/>
      </c>
    </row>
    <row r="433" spans="1:7" x14ac:dyDescent="0.25">
      <c r="A433" s="328" t="s">
        <v>2044</v>
      </c>
      <c r="B433" s="329" t="s">
        <v>3102</v>
      </c>
      <c r="C433" s="733" t="s">
        <v>1193</v>
      </c>
      <c r="D433" s="733" t="s">
        <v>1193</v>
      </c>
      <c r="E433" s="171"/>
      <c r="F433" s="206" t="str">
        <f t="shared" si="18"/>
        <v/>
      </c>
      <c r="G433" s="206" t="str">
        <f t="shared" si="19"/>
        <v/>
      </c>
    </row>
    <row r="434" spans="1:7" x14ac:dyDescent="0.25">
      <c r="A434" s="328" t="s">
        <v>2045</v>
      </c>
      <c r="B434" s="329" t="s">
        <v>3103</v>
      </c>
      <c r="C434" s="733" t="s">
        <v>1193</v>
      </c>
      <c r="D434" s="733" t="s">
        <v>1193</v>
      </c>
      <c r="E434" s="171"/>
      <c r="F434" s="206" t="str">
        <f t="shared" si="18"/>
        <v/>
      </c>
      <c r="G434" s="206" t="str">
        <f t="shared" si="19"/>
        <v/>
      </c>
    </row>
    <row r="435" spans="1:7" x14ac:dyDescent="0.25">
      <c r="A435" s="328" t="s">
        <v>2046</v>
      </c>
      <c r="B435" s="329" t="s">
        <v>3104</v>
      </c>
      <c r="C435" s="733" t="s">
        <v>1193</v>
      </c>
      <c r="D435" s="733" t="s">
        <v>1193</v>
      </c>
      <c r="E435" s="171"/>
      <c r="F435" s="206" t="str">
        <f t="shared" si="18"/>
        <v/>
      </c>
      <c r="G435" s="206" t="str">
        <f t="shared" si="19"/>
        <v/>
      </c>
    </row>
    <row r="436" spans="1:7" x14ac:dyDescent="0.25">
      <c r="A436" s="328" t="s">
        <v>2047</v>
      </c>
      <c r="B436" s="329" t="s">
        <v>3105</v>
      </c>
      <c r="C436" s="733" t="s">
        <v>1193</v>
      </c>
      <c r="D436" s="733" t="s">
        <v>1193</v>
      </c>
      <c r="E436" s="171"/>
      <c r="F436" s="206" t="str">
        <f t="shared" si="18"/>
        <v/>
      </c>
      <c r="G436" s="206" t="str">
        <f t="shared" si="19"/>
        <v/>
      </c>
    </row>
    <row r="437" spans="1:7" x14ac:dyDescent="0.25">
      <c r="A437" s="328" t="s">
        <v>2303</v>
      </c>
      <c r="B437" s="329" t="s">
        <v>3106</v>
      </c>
      <c r="C437" s="733" t="s">
        <v>1193</v>
      </c>
      <c r="D437" s="733" t="s">
        <v>1193</v>
      </c>
      <c r="E437" s="165"/>
      <c r="F437" s="206" t="str">
        <f t="shared" si="18"/>
        <v/>
      </c>
      <c r="G437" s="206" t="str">
        <f t="shared" si="19"/>
        <v/>
      </c>
    </row>
    <row r="438" spans="1:7" x14ac:dyDescent="0.25">
      <c r="A438" s="328" t="s">
        <v>2304</v>
      </c>
      <c r="B438" s="329" t="s">
        <v>3151</v>
      </c>
      <c r="C438" s="733" t="s">
        <v>1193</v>
      </c>
      <c r="D438" s="733" t="s">
        <v>1193</v>
      </c>
      <c r="E438" s="165"/>
      <c r="F438" s="206" t="str">
        <f t="shared" si="18"/>
        <v/>
      </c>
      <c r="G438" s="206" t="str">
        <f t="shared" si="19"/>
        <v/>
      </c>
    </row>
    <row r="439" spans="1:7" x14ac:dyDescent="0.25">
      <c r="A439" s="328" t="s">
        <v>2305</v>
      </c>
      <c r="B439" s="165"/>
      <c r="C439" s="207"/>
      <c r="D439" s="210"/>
      <c r="E439" s="165"/>
      <c r="F439" s="206" t="str">
        <f t="shared" si="18"/>
        <v/>
      </c>
      <c r="G439" s="206" t="str">
        <f t="shared" si="19"/>
        <v/>
      </c>
    </row>
    <row r="440" spans="1:7" x14ac:dyDescent="0.25">
      <c r="A440" s="328" t="s">
        <v>2306</v>
      </c>
      <c r="B440" s="165"/>
      <c r="C440" s="207"/>
      <c r="D440" s="210"/>
      <c r="E440" s="165"/>
      <c r="F440" s="206" t="str">
        <f t="shared" si="18"/>
        <v/>
      </c>
      <c r="G440" s="206" t="str">
        <f t="shared" si="19"/>
        <v/>
      </c>
    </row>
    <row r="441" spans="1:7" x14ac:dyDescent="0.25">
      <c r="A441" s="328" t="s">
        <v>2307</v>
      </c>
      <c r="B441" s="165"/>
      <c r="C441" s="207"/>
      <c r="D441" s="210"/>
      <c r="E441" s="165"/>
      <c r="F441" s="206" t="str">
        <f t="shared" si="18"/>
        <v/>
      </c>
      <c r="G441" s="206" t="str">
        <f t="shared" si="19"/>
        <v/>
      </c>
    </row>
    <row r="442" spans="1:7" x14ac:dyDescent="0.25">
      <c r="A442" s="328" t="s">
        <v>2308</v>
      </c>
      <c r="B442" s="165"/>
      <c r="C442" s="207"/>
      <c r="D442" s="210"/>
      <c r="E442" s="165"/>
      <c r="F442" s="206" t="str">
        <f t="shared" si="18"/>
        <v/>
      </c>
      <c r="G442" s="206" t="str">
        <f t="shared" si="19"/>
        <v/>
      </c>
    </row>
    <row r="443" spans="1:7" x14ac:dyDescent="0.25">
      <c r="A443" s="328" t="s">
        <v>2309</v>
      </c>
      <c r="B443" s="165"/>
      <c r="C443" s="207"/>
      <c r="D443" s="210"/>
      <c r="F443" s="206" t="str">
        <f t="shared" si="18"/>
        <v/>
      </c>
      <c r="G443" s="206" t="str">
        <f t="shared" si="19"/>
        <v/>
      </c>
    </row>
    <row r="444" spans="1:7" x14ac:dyDescent="0.25">
      <c r="A444" s="328" t="s">
        <v>2310</v>
      </c>
      <c r="B444" s="165"/>
      <c r="C444" s="207"/>
      <c r="D444" s="210"/>
      <c r="E444" s="160"/>
      <c r="F444" s="206" t="str">
        <f t="shared" si="18"/>
        <v/>
      </c>
      <c r="G444" s="206" t="str">
        <f t="shared" si="19"/>
        <v/>
      </c>
    </row>
    <row r="445" spans="1:7" x14ac:dyDescent="0.25">
      <c r="A445" s="328" t="s">
        <v>2311</v>
      </c>
      <c r="B445" s="165"/>
      <c r="C445" s="207"/>
      <c r="D445" s="210"/>
      <c r="E445" s="160"/>
      <c r="F445" s="206" t="str">
        <f t="shared" si="18"/>
        <v/>
      </c>
      <c r="G445" s="206" t="str">
        <f t="shared" si="19"/>
        <v/>
      </c>
    </row>
    <row r="446" spans="1:7" x14ac:dyDescent="0.25">
      <c r="A446" s="328" t="s">
        <v>2312</v>
      </c>
      <c r="B446" s="165"/>
      <c r="C446" s="207"/>
      <c r="D446" s="210"/>
      <c r="E446" s="160"/>
      <c r="F446" s="206" t="str">
        <f t="shared" si="18"/>
        <v/>
      </c>
      <c r="G446" s="206" t="str">
        <f t="shared" si="19"/>
        <v/>
      </c>
    </row>
    <row r="447" spans="1:7" x14ac:dyDescent="0.25">
      <c r="A447" s="328" t="s">
        <v>2313</v>
      </c>
      <c r="B447" s="165"/>
      <c r="C447" s="207"/>
      <c r="D447" s="210"/>
      <c r="E447" s="160"/>
      <c r="F447" s="206" t="str">
        <f t="shared" si="18"/>
        <v/>
      </c>
      <c r="G447" s="206" t="str">
        <f t="shared" si="19"/>
        <v/>
      </c>
    </row>
    <row r="448" spans="1:7" x14ac:dyDescent="0.25">
      <c r="A448" s="328" t="s">
        <v>2314</v>
      </c>
      <c r="B448" s="165"/>
      <c r="C448" s="207"/>
      <c r="D448" s="210"/>
      <c r="E448" s="160"/>
      <c r="F448" s="206" t="str">
        <f t="shared" si="18"/>
        <v/>
      </c>
      <c r="G448" s="206" t="str">
        <f t="shared" si="19"/>
        <v/>
      </c>
    </row>
    <row r="449" spans="1:7" x14ac:dyDescent="0.25">
      <c r="A449" s="328" t="s">
        <v>2315</v>
      </c>
      <c r="B449" s="165"/>
      <c r="C449" s="207"/>
      <c r="D449" s="210"/>
      <c r="E449" s="160"/>
      <c r="F449" s="206" t="str">
        <f t="shared" si="18"/>
        <v/>
      </c>
      <c r="G449" s="206" t="str">
        <f t="shared" si="19"/>
        <v/>
      </c>
    </row>
    <row r="450" spans="1:7" x14ac:dyDescent="0.25">
      <c r="A450" s="328" t="s">
        <v>2316</v>
      </c>
      <c r="B450" s="165"/>
      <c r="C450" s="207"/>
      <c r="D450" s="210"/>
      <c r="E450" s="160"/>
      <c r="F450" s="206" t="str">
        <f t="shared" si="18"/>
        <v/>
      </c>
      <c r="G450" s="206" t="str">
        <f t="shared" si="19"/>
        <v/>
      </c>
    </row>
    <row r="451" spans="1:7" x14ac:dyDescent="0.25">
      <c r="A451" s="328" t="s">
        <v>2317</v>
      </c>
      <c r="B451" s="165"/>
      <c r="C451" s="207"/>
      <c r="D451" s="210"/>
      <c r="E451" s="160"/>
      <c r="F451" s="206" t="str">
        <f t="shared" si="18"/>
        <v/>
      </c>
      <c r="G451" s="206" t="str">
        <f t="shared" si="19"/>
        <v/>
      </c>
    </row>
    <row r="452" spans="1:7" x14ac:dyDescent="0.25">
      <c r="A452" s="328" t="s">
        <v>2318</v>
      </c>
      <c r="B452" s="234" t="s">
        <v>144</v>
      </c>
      <c r="C452" s="213">
        <f>SUM(C428:C451)</f>
        <v>0</v>
      </c>
      <c r="D452" s="211">
        <f>SUM(D428:D451)</f>
        <v>0</v>
      </c>
      <c r="E452" s="160"/>
      <c r="F452" s="212">
        <f>SUM(F428:F451)</f>
        <v>0</v>
      </c>
      <c r="G452" s="212">
        <f>SUM(G428:G451)</f>
        <v>0</v>
      </c>
    </row>
    <row r="453" spans="1:7" ht="15" customHeight="1" x14ac:dyDescent="0.25">
      <c r="A453" s="155"/>
      <c r="B453" s="155" t="s">
        <v>2319</v>
      </c>
      <c r="C453" s="155" t="s">
        <v>640</v>
      </c>
      <c r="D453" s="155" t="s">
        <v>641</v>
      </c>
      <c r="E453" s="155"/>
      <c r="F453" s="155" t="s">
        <v>471</v>
      </c>
      <c r="G453" s="155" t="s">
        <v>642</v>
      </c>
    </row>
    <row r="454" spans="1:7" x14ac:dyDescent="0.25">
      <c r="A454" s="328" t="s">
        <v>2048</v>
      </c>
      <c r="B454" s="144" t="s">
        <v>673</v>
      </c>
      <c r="C454" s="733" t="s">
        <v>1193</v>
      </c>
      <c r="D454" s="733" t="s">
        <v>1193</v>
      </c>
      <c r="G454" s="144"/>
    </row>
    <row r="455" spans="1:7" x14ac:dyDescent="0.25">
      <c r="A455" s="328"/>
      <c r="G455" s="144"/>
    </row>
    <row r="456" spans="1:7" x14ac:dyDescent="0.25">
      <c r="A456" s="328"/>
      <c r="B456" s="165" t="s">
        <v>674</v>
      </c>
      <c r="G456" s="144"/>
    </row>
    <row r="457" spans="1:7" x14ac:dyDescent="0.25">
      <c r="A457" s="328" t="s">
        <v>2049</v>
      </c>
      <c r="B457" s="144" t="s">
        <v>676</v>
      </c>
      <c r="C457" s="733" t="s">
        <v>1193</v>
      </c>
      <c r="D457" s="733" t="s">
        <v>1193</v>
      </c>
      <c r="F457" s="206" t="str">
        <f>IF($C$465=0,"",IF(C457="[for completion]","",C457/$C$465))</f>
        <v/>
      </c>
      <c r="G457" s="206" t="str">
        <f>IF($D$465=0,"",IF(D457="[for completion]","",D457/$D$465))</f>
        <v/>
      </c>
    </row>
    <row r="458" spans="1:7" x14ac:dyDescent="0.25">
      <c r="A458" s="328" t="s">
        <v>2050</v>
      </c>
      <c r="B458" s="144" t="s">
        <v>678</v>
      </c>
      <c r="C458" s="733" t="s">
        <v>1193</v>
      </c>
      <c r="D458" s="733" t="s">
        <v>1193</v>
      </c>
      <c r="F458" s="206" t="str">
        <f t="shared" ref="F458:F471" si="20">IF($C$465=0,"",IF(C458="[for completion]","",C458/$C$465))</f>
        <v/>
      </c>
      <c r="G458" s="206" t="str">
        <f t="shared" ref="G458:G471" si="21">IF($D$465=0,"",IF(D458="[for completion]","",D458/$D$465))</f>
        <v/>
      </c>
    </row>
    <row r="459" spans="1:7" x14ac:dyDescent="0.25">
      <c r="A459" s="328" t="s">
        <v>2051</v>
      </c>
      <c r="B459" s="144" t="s">
        <v>680</v>
      </c>
      <c r="C459" s="733" t="s">
        <v>1193</v>
      </c>
      <c r="D459" s="733" t="s">
        <v>1193</v>
      </c>
      <c r="F459" s="206" t="str">
        <f t="shared" si="20"/>
        <v/>
      </c>
      <c r="G459" s="206" t="str">
        <f t="shared" si="21"/>
        <v/>
      </c>
    </row>
    <row r="460" spans="1:7" x14ac:dyDescent="0.25">
      <c r="A460" s="328" t="s">
        <v>2052</v>
      </c>
      <c r="B460" s="144" t="s">
        <v>682</v>
      </c>
      <c r="C460" s="733" t="s">
        <v>1193</v>
      </c>
      <c r="D460" s="733" t="s">
        <v>1193</v>
      </c>
      <c r="F460" s="206" t="str">
        <f t="shared" si="20"/>
        <v/>
      </c>
      <c r="G460" s="206" t="str">
        <f t="shared" si="21"/>
        <v/>
      </c>
    </row>
    <row r="461" spans="1:7" x14ac:dyDescent="0.25">
      <c r="A461" s="328" t="s">
        <v>2053</v>
      </c>
      <c r="B461" s="144" t="s">
        <v>684</v>
      </c>
      <c r="C461" s="733" t="s">
        <v>1193</v>
      </c>
      <c r="D461" s="733" t="s">
        <v>1193</v>
      </c>
      <c r="F461" s="206" t="str">
        <f t="shared" si="20"/>
        <v/>
      </c>
      <c r="G461" s="206" t="str">
        <f t="shared" si="21"/>
        <v/>
      </c>
    </row>
    <row r="462" spans="1:7" x14ac:dyDescent="0.25">
      <c r="A462" s="328" t="s">
        <v>2054</v>
      </c>
      <c r="B462" s="144" t="s">
        <v>686</v>
      </c>
      <c r="C462" s="733" t="s">
        <v>1193</v>
      </c>
      <c r="D462" s="733" t="s">
        <v>1193</v>
      </c>
      <c r="F462" s="206" t="str">
        <f t="shared" si="20"/>
        <v/>
      </c>
      <c r="G462" s="206" t="str">
        <f t="shared" si="21"/>
        <v/>
      </c>
    </row>
    <row r="463" spans="1:7" x14ac:dyDescent="0.25">
      <c r="A463" s="328" t="s">
        <v>2055</v>
      </c>
      <c r="B463" s="144" t="s">
        <v>688</v>
      </c>
      <c r="C463" s="733" t="s">
        <v>1193</v>
      </c>
      <c r="D463" s="733" t="s">
        <v>1193</v>
      </c>
      <c r="F463" s="206" t="str">
        <f t="shared" si="20"/>
        <v/>
      </c>
      <c r="G463" s="206" t="str">
        <f t="shared" si="21"/>
        <v/>
      </c>
    </row>
    <row r="464" spans="1:7" x14ac:dyDescent="0.25">
      <c r="A464" s="328" t="s">
        <v>2056</v>
      </c>
      <c r="B464" s="144" t="s">
        <v>690</v>
      </c>
      <c r="C464" s="733" t="s">
        <v>1193</v>
      </c>
      <c r="D464" s="733" t="s">
        <v>1193</v>
      </c>
      <c r="F464" s="206" t="str">
        <f t="shared" si="20"/>
        <v/>
      </c>
      <c r="G464" s="206" t="str">
        <f t="shared" si="21"/>
        <v/>
      </c>
    </row>
    <row r="465" spans="1:7" x14ac:dyDescent="0.25">
      <c r="A465" s="328" t="s">
        <v>2057</v>
      </c>
      <c r="B465" s="174" t="s">
        <v>144</v>
      </c>
      <c r="C465" s="207">
        <f>SUM(C457:C464)</f>
        <v>0</v>
      </c>
      <c r="D465" s="210">
        <f>SUM(D457:D464)</f>
        <v>0</v>
      </c>
      <c r="F465" s="178">
        <f>SUM(F457:F464)</f>
        <v>0</v>
      </c>
      <c r="G465" s="178">
        <f>SUM(G457:G464)</f>
        <v>0</v>
      </c>
    </row>
    <row r="466" spans="1:7" outlineLevel="1" x14ac:dyDescent="0.25">
      <c r="A466" s="328" t="s">
        <v>2058</v>
      </c>
      <c r="B466" s="161"/>
      <c r="C466" s="207"/>
      <c r="D466" s="210"/>
      <c r="F466" s="206" t="str">
        <f t="shared" si="20"/>
        <v/>
      </c>
      <c r="G466" s="206" t="str">
        <f t="shared" si="21"/>
        <v/>
      </c>
    </row>
    <row r="467" spans="1:7" outlineLevel="1" x14ac:dyDescent="0.25">
      <c r="A467" s="328" t="s">
        <v>2059</v>
      </c>
      <c r="B467" s="161"/>
      <c r="C467" s="207"/>
      <c r="D467" s="210"/>
      <c r="F467" s="206" t="str">
        <f t="shared" si="20"/>
        <v/>
      </c>
      <c r="G467" s="206" t="str">
        <f t="shared" si="21"/>
        <v/>
      </c>
    </row>
    <row r="468" spans="1:7" outlineLevel="1" x14ac:dyDescent="0.25">
      <c r="A468" s="328" t="s">
        <v>2060</v>
      </c>
      <c r="B468" s="161"/>
      <c r="C468" s="207"/>
      <c r="D468" s="210"/>
      <c r="F468" s="206" t="str">
        <f t="shared" si="20"/>
        <v/>
      </c>
      <c r="G468" s="206" t="str">
        <f t="shared" si="21"/>
        <v/>
      </c>
    </row>
    <row r="469" spans="1:7" outlineLevel="1" x14ac:dyDescent="0.25">
      <c r="A469" s="328" t="s">
        <v>2061</v>
      </c>
      <c r="B469" s="161"/>
      <c r="C469" s="207"/>
      <c r="D469" s="210"/>
      <c r="F469" s="206" t="str">
        <f t="shared" si="20"/>
        <v/>
      </c>
      <c r="G469" s="206" t="str">
        <f t="shared" si="21"/>
        <v/>
      </c>
    </row>
    <row r="470" spans="1:7" outlineLevel="1" x14ac:dyDescent="0.25">
      <c r="A470" s="328" t="s">
        <v>2062</v>
      </c>
      <c r="B470" s="161"/>
      <c r="C470" s="207"/>
      <c r="D470" s="210"/>
      <c r="F470" s="206" t="str">
        <f t="shared" si="20"/>
        <v/>
      </c>
      <c r="G470" s="206" t="str">
        <f t="shared" si="21"/>
        <v/>
      </c>
    </row>
    <row r="471" spans="1:7" outlineLevel="1" x14ac:dyDescent="0.25">
      <c r="A471" s="328" t="s">
        <v>2063</v>
      </c>
      <c r="B471" s="161"/>
      <c r="C471" s="207"/>
      <c r="D471" s="210"/>
      <c r="F471" s="206" t="str">
        <f t="shared" si="20"/>
        <v/>
      </c>
      <c r="G471" s="206" t="str">
        <f t="shared" si="21"/>
        <v/>
      </c>
    </row>
    <row r="472" spans="1:7" outlineLevel="1" x14ac:dyDescent="0.25">
      <c r="A472" s="328" t="s">
        <v>2064</v>
      </c>
      <c r="B472" s="161"/>
      <c r="F472" s="158"/>
      <c r="G472" s="158"/>
    </row>
    <row r="473" spans="1:7" outlineLevel="1" x14ac:dyDescent="0.25">
      <c r="A473" s="328" t="s">
        <v>2065</v>
      </c>
      <c r="B473" s="161"/>
      <c r="F473" s="158"/>
      <c r="G473" s="158"/>
    </row>
    <row r="474" spans="1:7" outlineLevel="1" x14ac:dyDescent="0.25">
      <c r="A474" s="328" t="s">
        <v>2066</v>
      </c>
      <c r="B474" s="161"/>
      <c r="F474" s="160"/>
      <c r="G474" s="160"/>
    </row>
    <row r="475" spans="1:7" ht="15" customHeight="1" x14ac:dyDescent="0.25">
      <c r="A475" s="155"/>
      <c r="B475" s="155" t="s">
        <v>2387</v>
      </c>
      <c r="C475" s="155" t="s">
        <v>640</v>
      </c>
      <c r="D475" s="155" t="s">
        <v>641</v>
      </c>
      <c r="E475" s="155"/>
      <c r="F475" s="155" t="s">
        <v>471</v>
      </c>
      <c r="G475" s="155" t="s">
        <v>642</v>
      </c>
    </row>
    <row r="476" spans="1:7" x14ac:dyDescent="0.25">
      <c r="A476" s="328" t="s">
        <v>2159</v>
      </c>
      <c r="B476" s="144" t="s">
        <v>673</v>
      </c>
      <c r="C476" s="733" t="s">
        <v>1193</v>
      </c>
      <c r="D476" s="733" t="s">
        <v>1193</v>
      </c>
      <c r="G476" s="144"/>
    </row>
    <row r="477" spans="1:7" x14ac:dyDescent="0.25">
      <c r="A477" s="328"/>
      <c r="G477" s="144"/>
    </row>
    <row r="478" spans="1:7" x14ac:dyDescent="0.25">
      <c r="A478" s="328"/>
      <c r="B478" s="165" t="s">
        <v>674</v>
      </c>
      <c r="G478" s="144"/>
    </row>
    <row r="479" spans="1:7" x14ac:dyDescent="0.25">
      <c r="A479" s="328" t="s">
        <v>2160</v>
      </c>
      <c r="B479" s="144" t="s">
        <v>676</v>
      </c>
      <c r="C479" s="733" t="s">
        <v>1193</v>
      </c>
      <c r="D479" s="733" t="s">
        <v>1193</v>
      </c>
      <c r="F479" s="206" t="str">
        <f>IF($C$487=0,"",IF(C479="[Mark as ND1 if not relevant]","",C479/$C$487))</f>
        <v/>
      </c>
      <c r="G479" s="206" t="str">
        <f>IF($D$487=0,"",IF(D479="[Mark as ND1 if not relevant]","",D479/$D$487))</f>
        <v/>
      </c>
    </row>
    <row r="480" spans="1:7" x14ac:dyDescent="0.25">
      <c r="A480" s="328" t="s">
        <v>2161</v>
      </c>
      <c r="B480" s="144" t="s">
        <v>678</v>
      </c>
      <c r="C480" s="733" t="s">
        <v>1193</v>
      </c>
      <c r="D480" s="733" t="s">
        <v>1193</v>
      </c>
      <c r="F480" s="206" t="str">
        <f t="shared" ref="F480:F486" si="22">IF($C$487=0,"",IF(C480="[Mark as ND1 if not relevant]","",C480/$C$487))</f>
        <v/>
      </c>
      <c r="G480" s="206" t="str">
        <f t="shared" ref="G480:G486" si="23">IF($D$487=0,"",IF(D480="[Mark as ND1 if not relevant]","",D480/$D$487))</f>
        <v/>
      </c>
    </row>
    <row r="481" spans="1:7" x14ac:dyDescent="0.25">
      <c r="A481" s="328" t="s">
        <v>2162</v>
      </c>
      <c r="B481" s="144" t="s">
        <v>680</v>
      </c>
      <c r="C481" s="733" t="s">
        <v>1193</v>
      </c>
      <c r="D481" s="733" t="s">
        <v>1193</v>
      </c>
      <c r="F481" s="206" t="str">
        <f t="shared" si="22"/>
        <v/>
      </c>
      <c r="G481" s="206" t="str">
        <f t="shared" si="23"/>
        <v/>
      </c>
    </row>
    <row r="482" spans="1:7" x14ac:dyDescent="0.25">
      <c r="A482" s="328" t="s">
        <v>2163</v>
      </c>
      <c r="B482" s="144" t="s">
        <v>682</v>
      </c>
      <c r="C482" s="733" t="s">
        <v>1193</v>
      </c>
      <c r="D482" s="733" t="s">
        <v>1193</v>
      </c>
      <c r="F482" s="206" t="str">
        <f t="shared" si="22"/>
        <v/>
      </c>
      <c r="G482" s="206" t="str">
        <f t="shared" si="23"/>
        <v/>
      </c>
    </row>
    <row r="483" spans="1:7" x14ac:dyDescent="0.25">
      <c r="A483" s="328" t="s">
        <v>2164</v>
      </c>
      <c r="B483" s="144" t="s">
        <v>684</v>
      </c>
      <c r="C483" s="733" t="s">
        <v>1193</v>
      </c>
      <c r="D483" s="733" t="s">
        <v>1193</v>
      </c>
      <c r="F483" s="206" t="str">
        <f t="shared" si="22"/>
        <v/>
      </c>
      <c r="G483" s="206" t="str">
        <f t="shared" si="23"/>
        <v/>
      </c>
    </row>
    <row r="484" spans="1:7" x14ac:dyDescent="0.25">
      <c r="A484" s="328" t="s">
        <v>2165</v>
      </c>
      <c r="B484" s="144" t="s">
        <v>686</v>
      </c>
      <c r="C484" s="733" t="s">
        <v>1193</v>
      </c>
      <c r="D484" s="733" t="s">
        <v>1193</v>
      </c>
      <c r="F484" s="206" t="str">
        <f t="shared" si="22"/>
        <v/>
      </c>
      <c r="G484" s="206" t="str">
        <f t="shared" si="23"/>
        <v/>
      </c>
    </row>
    <row r="485" spans="1:7" x14ac:dyDescent="0.25">
      <c r="A485" s="328" t="s">
        <v>2166</v>
      </c>
      <c r="B485" s="144" t="s">
        <v>688</v>
      </c>
      <c r="C485" s="733" t="s">
        <v>1193</v>
      </c>
      <c r="D485" s="733" t="s">
        <v>1193</v>
      </c>
      <c r="F485" s="206" t="str">
        <f t="shared" si="22"/>
        <v/>
      </c>
      <c r="G485" s="206" t="str">
        <f t="shared" si="23"/>
        <v/>
      </c>
    </row>
    <row r="486" spans="1:7" x14ac:dyDescent="0.25">
      <c r="A486" s="328" t="s">
        <v>2167</v>
      </c>
      <c r="B486" s="144" t="s">
        <v>690</v>
      </c>
      <c r="C486" s="733" t="s">
        <v>1193</v>
      </c>
      <c r="D486" s="733" t="s">
        <v>1193</v>
      </c>
      <c r="F486" s="206" t="str">
        <f t="shared" si="22"/>
        <v/>
      </c>
      <c r="G486" s="206" t="str">
        <f t="shared" si="23"/>
        <v/>
      </c>
    </row>
    <row r="487" spans="1:7" x14ac:dyDescent="0.25">
      <c r="A487" s="328" t="s">
        <v>2168</v>
      </c>
      <c r="B487" s="174" t="s">
        <v>144</v>
      </c>
      <c r="C487" s="207">
        <f>SUM(C479:C486)</f>
        <v>0</v>
      </c>
      <c r="D487" s="210">
        <f>SUM(D479:D486)</f>
        <v>0</v>
      </c>
      <c r="F487" s="178">
        <f>SUM(F479:F486)</f>
        <v>0</v>
      </c>
      <c r="G487" s="178">
        <f>SUM(G479:G486)</f>
        <v>0</v>
      </c>
    </row>
    <row r="488" spans="1:7" outlineLevel="1" x14ac:dyDescent="0.25">
      <c r="A488" s="328" t="s">
        <v>2169</v>
      </c>
      <c r="B488" s="161"/>
      <c r="C488" s="207"/>
      <c r="D488" s="210"/>
      <c r="F488" s="206" t="str">
        <f t="shared" ref="F488:F493" si="24">IF($C$487=0,"",IF(C488="[for completion]","",C488/$C$487))</f>
        <v/>
      </c>
      <c r="G488" s="206" t="str">
        <f t="shared" ref="G488:G493" si="25">IF($D$487=0,"",IF(D488="[for completion]","",D488/$D$487))</f>
        <v/>
      </c>
    </row>
    <row r="489" spans="1:7" outlineLevel="1" x14ac:dyDescent="0.25">
      <c r="A489" s="328" t="s">
        <v>2170</v>
      </c>
      <c r="B489" s="161"/>
      <c r="C489" s="207"/>
      <c r="D489" s="210"/>
      <c r="F489" s="206" t="str">
        <f t="shared" si="24"/>
        <v/>
      </c>
      <c r="G489" s="206" t="str">
        <f t="shared" si="25"/>
        <v/>
      </c>
    </row>
    <row r="490" spans="1:7" outlineLevel="1" x14ac:dyDescent="0.25">
      <c r="A490" s="328" t="s">
        <v>2171</v>
      </c>
      <c r="B490" s="161"/>
      <c r="C490" s="207"/>
      <c r="D490" s="210"/>
      <c r="F490" s="206" t="str">
        <f t="shared" si="24"/>
        <v/>
      </c>
      <c r="G490" s="206" t="str">
        <f t="shared" si="25"/>
        <v/>
      </c>
    </row>
    <row r="491" spans="1:7" outlineLevel="1" x14ac:dyDescent="0.25">
      <c r="A491" s="328" t="s">
        <v>2172</v>
      </c>
      <c r="B491" s="161"/>
      <c r="C491" s="207"/>
      <c r="D491" s="210"/>
      <c r="F491" s="206" t="str">
        <f t="shared" si="24"/>
        <v/>
      </c>
      <c r="G491" s="206" t="str">
        <f t="shared" si="25"/>
        <v/>
      </c>
    </row>
    <row r="492" spans="1:7" outlineLevel="1" x14ac:dyDescent="0.25">
      <c r="A492" s="328" t="s">
        <v>2173</v>
      </c>
      <c r="B492" s="161"/>
      <c r="C492" s="207"/>
      <c r="D492" s="210"/>
      <c r="F492" s="206" t="str">
        <f t="shared" si="24"/>
        <v/>
      </c>
      <c r="G492" s="206" t="str">
        <f t="shared" si="25"/>
        <v/>
      </c>
    </row>
    <row r="493" spans="1:7" outlineLevel="1" x14ac:dyDescent="0.25">
      <c r="A493" s="328" t="s">
        <v>2174</v>
      </c>
      <c r="B493" s="161"/>
      <c r="C493" s="207"/>
      <c r="D493" s="210"/>
      <c r="F493" s="206" t="str">
        <f t="shared" si="24"/>
        <v/>
      </c>
      <c r="G493" s="206" t="str">
        <f t="shared" si="25"/>
        <v/>
      </c>
    </row>
    <row r="494" spans="1:7" outlineLevel="1" x14ac:dyDescent="0.25">
      <c r="A494" s="328" t="s">
        <v>2175</v>
      </c>
      <c r="B494" s="161"/>
      <c r="F494" s="206"/>
      <c r="G494" s="206"/>
    </row>
    <row r="495" spans="1:7" outlineLevel="1" x14ac:dyDescent="0.25">
      <c r="A495" s="328" t="s">
        <v>2176</v>
      </c>
      <c r="B495" s="161"/>
      <c r="F495" s="206"/>
      <c r="G495" s="206"/>
    </row>
    <row r="496" spans="1:7" outlineLevel="1" x14ac:dyDescent="0.25">
      <c r="A496" s="328" t="s">
        <v>2177</v>
      </c>
      <c r="B496" s="161"/>
      <c r="F496" s="206"/>
      <c r="G496" s="178"/>
    </row>
    <row r="497" spans="1:7" ht="15" customHeight="1" x14ac:dyDescent="0.25">
      <c r="A497" s="155"/>
      <c r="B497" s="155" t="s">
        <v>2388</v>
      </c>
      <c r="C497" s="155" t="s">
        <v>760</v>
      </c>
      <c r="D497" s="155"/>
      <c r="E497" s="155"/>
      <c r="F497" s="155"/>
      <c r="G497" s="157"/>
    </row>
    <row r="498" spans="1:7" x14ac:dyDescent="0.25">
      <c r="A498" s="328" t="s">
        <v>2446</v>
      </c>
      <c r="B498" s="165" t="s">
        <v>761</v>
      </c>
      <c r="C498" s="733" t="s">
        <v>1193</v>
      </c>
      <c r="G498" s="144"/>
    </row>
    <row r="499" spans="1:7" x14ac:dyDescent="0.25">
      <c r="A499" s="328" t="s">
        <v>2447</v>
      </c>
      <c r="B499" s="165" t="s">
        <v>762</v>
      </c>
      <c r="C499" s="733" t="s">
        <v>1193</v>
      </c>
      <c r="G499" s="144"/>
    </row>
    <row r="500" spans="1:7" x14ac:dyDescent="0.25">
      <c r="A500" s="328" t="s">
        <v>2448</v>
      </c>
      <c r="B500" s="165" t="s">
        <v>763</v>
      </c>
      <c r="C500" s="733" t="s">
        <v>1193</v>
      </c>
      <c r="G500" s="144"/>
    </row>
    <row r="501" spans="1:7" x14ac:dyDescent="0.25">
      <c r="A501" s="328" t="s">
        <v>2449</v>
      </c>
      <c r="B501" s="165" t="s">
        <v>764</v>
      </c>
      <c r="C501" s="733" t="s">
        <v>1193</v>
      </c>
      <c r="G501" s="144"/>
    </row>
    <row r="502" spans="1:7" x14ac:dyDescent="0.25">
      <c r="A502" s="328" t="s">
        <v>2450</v>
      </c>
      <c r="B502" s="165" t="s">
        <v>765</v>
      </c>
      <c r="C502" s="733" t="s">
        <v>1193</v>
      </c>
      <c r="G502" s="144"/>
    </row>
    <row r="503" spans="1:7" x14ac:dyDescent="0.25">
      <c r="A503" s="328" t="s">
        <v>2451</v>
      </c>
      <c r="B503" s="165" t="s">
        <v>766</v>
      </c>
      <c r="C503" s="733" t="s">
        <v>1193</v>
      </c>
      <c r="G503" s="144"/>
    </row>
    <row r="504" spans="1:7" x14ac:dyDescent="0.25">
      <c r="A504" s="328" t="s">
        <v>2452</v>
      </c>
      <c r="B504" s="165" t="s">
        <v>767</v>
      </c>
      <c r="C504" s="733" t="s">
        <v>1193</v>
      </c>
      <c r="G504" s="144"/>
    </row>
    <row r="505" spans="1:7" s="262" customFormat="1" x14ac:dyDescent="0.25">
      <c r="A505" s="328" t="s">
        <v>2453</v>
      </c>
      <c r="B505" s="234" t="s">
        <v>2192</v>
      </c>
      <c r="C505" s="733" t="s">
        <v>1193</v>
      </c>
      <c r="D505" s="263"/>
      <c r="E505" s="263"/>
      <c r="F505" s="263"/>
      <c r="G505" s="263"/>
    </row>
    <row r="506" spans="1:7" s="262" customFormat="1" x14ac:dyDescent="0.25">
      <c r="A506" s="328" t="s">
        <v>2454</v>
      </c>
      <c r="B506" s="234" t="s">
        <v>2193</v>
      </c>
      <c r="C506" s="733" t="s">
        <v>1193</v>
      </c>
      <c r="D506" s="263"/>
      <c r="E506" s="263"/>
      <c r="F506" s="263"/>
      <c r="G506" s="263"/>
    </row>
    <row r="507" spans="1:7" s="262" customFormat="1" x14ac:dyDescent="0.25">
      <c r="A507" s="328" t="s">
        <v>2455</v>
      </c>
      <c r="B507" s="234" t="s">
        <v>2194</v>
      </c>
      <c r="C507" s="733" t="s">
        <v>1193</v>
      </c>
      <c r="D507" s="263"/>
      <c r="E507" s="263"/>
      <c r="F507" s="263"/>
      <c r="G507" s="263"/>
    </row>
    <row r="508" spans="1:7" x14ac:dyDescent="0.25">
      <c r="A508" s="328" t="s">
        <v>2456</v>
      </c>
      <c r="B508" s="234" t="s">
        <v>768</v>
      </c>
      <c r="C508" s="733" t="s">
        <v>1193</v>
      </c>
      <c r="G508" s="144"/>
    </row>
    <row r="509" spans="1:7" x14ac:dyDescent="0.25">
      <c r="A509" s="328" t="s">
        <v>2457</v>
      </c>
      <c r="B509" s="234" t="s">
        <v>769</v>
      </c>
      <c r="C509" s="733" t="s">
        <v>1193</v>
      </c>
      <c r="G509" s="144"/>
    </row>
    <row r="510" spans="1:7" x14ac:dyDescent="0.25">
      <c r="A510" s="328" t="s">
        <v>2458</v>
      </c>
      <c r="B510" s="234" t="s">
        <v>142</v>
      </c>
      <c r="C510" s="733" t="s">
        <v>1193</v>
      </c>
      <c r="G510" s="144"/>
    </row>
    <row r="511" spans="1:7" outlineLevel="1" x14ac:dyDescent="0.25">
      <c r="A511" s="328" t="s">
        <v>2459</v>
      </c>
      <c r="B511" s="231"/>
      <c r="C511" s="178"/>
      <c r="G511" s="144"/>
    </row>
    <row r="512" spans="1:7" outlineLevel="1" x14ac:dyDescent="0.25">
      <c r="A512" s="328" t="s">
        <v>2460</v>
      </c>
      <c r="B512" s="231"/>
      <c r="C512" s="178"/>
      <c r="G512" s="144"/>
    </row>
    <row r="513" spans="1:7" outlineLevel="1" x14ac:dyDescent="0.25">
      <c r="A513" s="328" t="s">
        <v>2461</v>
      </c>
      <c r="B513" s="161"/>
      <c r="C513" s="178"/>
      <c r="G513" s="144"/>
    </row>
    <row r="514" spans="1:7" outlineLevel="1" x14ac:dyDescent="0.25">
      <c r="A514" s="328" t="s">
        <v>2462</v>
      </c>
      <c r="B514" s="161"/>
      <c r="C514" s="178"/>
      <c r="G514" s="144"/>
    </row>
    <row r="515" spans="1:7" outlineLevel="1" x14ac:dyDescent="0.25">
      <c r="A515" s="328" t="s">
        <v>2463</v>
      </c>
      <c r="B515" s="161"/>
      <c r="C515" s="178"/>
      <c r="G515" s="144"/>
    </row>
    <row r="516" spans="1:7" outlineLevel="1" x14ac:dyDescent="0.25">
      <c r="A516" s="328" t="s">
        <v>2464</v>
      </c>
      <c r="B516" s="161"/>
      <c r="C516" s="178"/>
      <c r="G516" s="144"/>
    </row>
    <row r="517" spans="1:7" outlineLevel="1" x14ac:dyDescent="0.25">
      <c r="A517" s="328" t="s">
        <v>2465</v>
      </c>
      <c r="B517" s="161"/>
      <c r="C517" s="178"/>
      <c r="G517" s="144"/>
    </row>
    <row r="518" spans="1:7" outlineLevel="1" x14ac:dyDescent="0.25">
      <c r="A518" s="328" t="s">
        <v>2466</v>
      </c>
      <c r="B518" s="161"/>
      <c r="C518" s="178"/>
      <c r="G518" s="144"/>
    </row>
    <row r="519" spans="1:7" outlineLevel="1" x14ac:dyDescent="0.25">
      <c r="A519" s="328" t="s">
        <v>2467</v>
      </c>
      <c r="B519" s="161"/>
      <c r="C519" s="178"/>
      <c r="G519" s="144"/>
    </row>
    <row r="520" spans="1:7" outlineLevel="1" x14ac:dyDescent="0.25">
      <c r="A520" s="328" t="s">
        <v>2468</v>
      </c>
      <c r="B520" s="161"/>
      <c r="C520" s="178"/>
      <c r="G520" s="144"/>
    </row>
    <row r="521" spans="1:7" outlineLevel="1" x14ac:dyDescent="0.25">
      <c r="A521" s="328" t="s">
        <v>2469</v>
      </c>
      <c r="B521" s="161"/>
      <c r="C521" s="178"/>
      <c r="G521" s="144"/>
    </row>
    <row r="522" spans="1:7" outlineLevel="1" x14ac:dyDescent="0.25">
      <c r="A522" s="328" t="s">
        <v>2470</v>
      </c>
      <c r="B522" s="161"/>
      <c r="C522" s="178"/>
    </row>
    <row r="523" spans="1:7" outlineLevel="1" x14ac:dyDescent="0.25">
      <c r="A523" s="328" t="s">
        <v>2471</v>
      </c>
      <c r="B523" s="161"/>
      <c r="C523" s="178"/>
    </row>
    <row r="524" spans="1:7" outlineLevel="1" x14ac:dyDescent="0.25">
      <c r="A524" s="328" t="s">
        <v>2472</v>
      </c>
      <c r="B524" s="161"/>
      <c r="C524" s="178"/>
    </row>
    <row r="525" spans="1:7" s="215" customFormat="1" x14ac:dyDescent="0.25">
      <c r="A525" s="191"/>
      <c r="B525" s="191" t="s">
        <v>2473</v>
      </c>
      <c r="C525" s="155" t="s">
        <v>111</v>
      </c>
      <c r="D525" s="155" t="s">
        <v>1624</v>
      </c>
      <c r="E525" s="155"/>
      <c r="F525" s="155" t="s">
        <v>471</v>
      </c>
      <c r="G525" s="155" t="s">
        <v>1933</v>
      </c>
    </row>
    <row r="526" spans="1:7" s="215" customFormat="1" x14ac:dyDescent="0.25">
      <c r="A526" s="328" t="s">
        <v>2539</v>
      </c>
      <c r="B526" s="329"/>
      <c r="C526" s="300"/>
      <c r="D526" s="310"/>
      <c r="E526" s="252"/>
      <c r="F526" s="256" t="str">
        <f>IF($C$544=0,"",IF(C526="[for completion]","",IF(C526="","",C526/$C$544)))</f>
        <v/>
      </c>
      <c r="G526" s="256" t="str">
        <f>IF($D$544=0,"",IF(D526="[for completion]","",IF(D526="","",D526/$D$544)))</f>
        <v/>
      </c>
    </row>
    <row r="527" spans="1:7" s="215" customFormat="1" x14ac:dyDescent="0.25">
      <c r="A527" s="328" t="s">
        <v>2540</v>
      </c>
      <c r="B527" s="251"/>
      <c r="C527" s="300"/>
      <c r="D527" s="310"/>
      <c r="E527" s="252"/>
      <c r="F527" s="256" t="str">
        <f t="shared" ref="F527:F543" si="26">IF($C$544=0,"",IF(C527="[for completion]","",IF(C527="","",C527/$C$544)))</f>
        <v/>
      </c>
      <c r="G527" s="256" t="str">
        <f t="shared" ref="G527:G543" si="27">IF($D$544=0,"",IF(D527="[for completion]","",IF(D527="","",D527/$D$544)))</f>
        <v/>
      </c>
    </row>
    <row r="528" spans="1:7" s="215" customFormat="1" x14ac:dyDescent="0.25">
      <c r="A528" s="328" t="s">
        <v>2541</v>
      </c>
      <c r="B528" s="251"/>
      <c r="C528" s="300"/>
      <c r="D528" s="310"/>
      <c r="E528" s="252"/>
      <c r="F528" s="256" t="str">
        <f t="shared" si="26"/>
        <v/>
      </c>
      <c r="G528" s="256" t="str">
        <f t="shared" si="27"/>
        <v/>
      </c>
    </row>
    <row r="529" spans="1:7" s="215" customFormat="1" x14ac:dyDescent="0.25">
      <c r="A529" s="328" t="s">
        <v>2542</v>
      </c>
      <c r="B529" s="251"/>
      <c r="C529" s="300"/>
      <c r="D529" s="310"/>
      <c r="E529" s="252"/>
      <c r="F529" s="256" t="str">
        <f t="shared" si="26"/>
        <v/>
      </c>
      <c r="G529" s="256" t="str">
        <f t="shared" si="27"/>
        <v/>
      </c>
    </row>
    <row r="530" spans="1:7" s="215" customFormat="1" x14ac:dyDescent="0.25">
      <c r="A530" s="328" t="s">
        <v>2543</v>
      </c>
      <c r="B530" s="269"/>
      <c r="C530" s="300"/>
      <c r="D530" s="310"/>
      <c r="E530" s="252"/>
      <c r="F530" s="256" t="str">
        <f t="shared" si="26"/>
        <v/>
      </c>
      <c r="G530" s="256" t="str">
        <f t="shared" si="27"/>
        <v/>
      </c>
    </row>
    <row r="531" spans="1:7" s="215" customFormat="1" x14ac:dyDescent="0.25">
      <c r="A531" s="328" t="s">
        <v>2544</v>
      </c>
      <c r="B531" s="251"/>
      <c r="C531" s="300"/>
      <c r="D531" s="310"/>
      <c r="E531" s="252"/>
      <c r="F531" s="256" t="str">
        <f t="shared" si="26"/>
        <v/>
      </c>
      <c r="G531" s="256" t="str">
        <f t="shared" si="27"/>
        <v/>
      </c>
    </row>
    <row r="532" spans="1:7" s="215" customFormat="1" x14ac:dyDescent="0.25">
      <c r="A532" s="328" t="s">
        <v>2545</v>
      </c>
      <c r="B532" s="251"/>
      <c r="C532" s="300"/>
      <c r="D532" s="310"/>
      <c r="E532" s="252"/>
      <c r="F532" s="256" t="str">
        <f t="shared" si="26"/>
        <v/>
      </c>
      <c r="G532" s="256" t="str">
        <f t="shared" si="27"/>
        <v/>
      </c>
    </row>
    <row r="533" spans="1:7" s="215" customFormat="1" x14ac:dyDescent="0.25">
      <c r="A533" s="328" t="s">
        <v>2546</v>
      </c>
      <c r="B533" s="251"/>
      <c r="C533" s="300"/>
      <c r="D533" s="310"/>
      <c r="E533" s="252"/>
      <c r="F533" s="256" t="str">
        <f t="shared" si="26"/>
        <v/>
      </c>
      <c r="G533" s="256" t="str">
        <f t="shared" si="27"/>
        <v/>
      </c>
    </row>
    <row r="534" spans="1:7" s="215" customFormat="1" x14ac:dyDescent="0.25">
      <c r="A534" s="328" t="s">
        <v>2547</v>
      </c>
      <c r="B534" s="251"/>
      <c r="C534" s="300"/>
      <c r="D534" s="310"/>
      <c r="E534" s="252"/>
      <c r="F534" s="256" t="str">
        <f t="shared" si="26"/>
        <v/>
      </c>
      <c r="G534" s="256" t="str">
        <f t="shared" si="27"/>
        <v/>
      </c>
    </row>
    <row r="535" spans="1:7" s="215" customFormat="1" x14ac:dyDescent="0.25">
      <c r="A535" s="328" t="s">
        <v>2548</v>
      </c>
      <c r="B535" s="269"/>
      <c r="C535" s="300"/>
      <c r="D535" s="310"/>
      <c r="E535" s="252"/>
      <c r="F535" s="256" t="str">
        <f t="shared" si="26"/>
        <v/>
      </c>
      <c r="G535" s="256" t="str">
        <f t="shared" si="27"/>
        <v/>
      </c>
    </row>
    <row r="536" spans="1:7" s="215" customFormat="1" x14ac:dyDescent="0.25">
      <c r="A536" s="328" t="s">
        <v>2549</v>
      </c>
      <c r="B536" s="251"/>
      <c r="C536" s="300"/>
      <c r="D536" s="310"/>
      <c r="E536" s="252"/>
      <c r="F536" s="256" t="str">
        <f t="shared" si="26"/>
        <v/>
      </c>
      <c r="G536" s="256" t="str">
        <f t="shared" si="27"/>
        <v/>
      </c>
    </row>
    <row r="537" spans="1:7" s="215" customFormat="1" x14ac:dyDescent="0.25">
      <c r="A537" s="328" t="s">
        <v>2550</v>
      </c>
      <c r="B537" s="251"/>
      <c r="C537" s="300"/>
      <c r="D537" s="310"/>
      <c r="E537" s="252"/>
      <c r="F537" s="256" t="str">
        <f t="shared" si="26"/>
        <v/>
      </c>
      <c r="G537" s="256" t="str">
        <f t="shared" si="27"/>
        <v/>
      </c>
    </row>
    <row r="538" spans="1:7" s="215" customFormat="1" x14ac:dyDescent="0.25">
      <c r="A538" s="328" t="s">
        <v>2551</v>
      </c>
      <c r="B538" s="251"/>
      <c r="C538" s="300"/>
      <c r="D538" s="310"/>
      <c r="E538" s="252"/>
      <c r="F538" s="256" t="str">
        <f t="shared" si="26"/>
        <v/>
      </c>
      <c r="G538" s="256" t="str">
        <f t="shared" si="27"/>
        <v/>
      </c>
    </row>
    <row r="539" spans="1:7" s="215" customFormat="1" x14ac:dyDescent="0.25">
      <c r="A539" s="328" t="s">
        <v>2552</v>
      </c>
      <c r="B539" s="251"/>
      <c r="C539" s="300"/>
      <c r="D539" s="310"/>
      <c r="E539" s="252"/>
      <c r="F539" s="256" t="str">
        <f t="shared" si="26"/>
        <v/>
      </c>
      <c r="G539" s="256" t="str">
        <f t="shared" si="27"/>
        <v/>
      </c>
    </row>
    <row r="540" spans="1:7" s="215" customFormat="1" x14ac:dyDescent="0.25">
      <c r="A540" s="328" t="s">
        <v>2553</v>
      </c>
      <c r="B540" s="251"/>
      <c r="C540" s="300"/>
      <c r="D540" s="310"/>
      <c r="E540" s="252"/>
      <c r="F540" s="256" t="str">
        <f t="shared" si="26"/>
        <v/>
      </c>
      <c r="G540" s="256" t="str">
        <f t="shared" si="27"/>
        <v/>
      </c>
    </row>
    <row r="541" spans="1:7" s="215" customFormat="1" x14ac:dyDescent="0.25">
      <c r="A541" s="328" t="s">
        <v>2554</v>
      </c>
      <c r="B541" s="251"/>
      <c r="C541" s="300"/>
      <c r="D541" s="310"/>
      <c r="E541" s="252"/>
      <c r="F541" s="256" t="str">
        <f t="shared" si="26"/>
        <v/>
      </c>
      <c r="G541" s="256" t="str">
        <f t="shared" si="27"/>
        <v/>
      </c>
    </row>
    <row r="542" spans="1:7" s="215" customFormat="1" x14ac:dyDescent="0.25">
      <c r="A542" s="328" t="s">
        <v>2555</v>
      </c>
      <c r="B542" s="251"/>
      <c r="C542" s="300"/>
      <c r="D542" s="310"/>
      <c r="E542" s="252"/>
      <c r="F542" s="256" t="str">
        <f t="shared" si="26"/>
        <v/>
      </c>
      <c r="G542" s="256" t="str">
        <f t="shared" si="27"/>
        <v/>
      </c>
    </row>
    <row r="543" spans="1:7" s="215" customFormat="1" x14ac:dyDescent="0.25">
      <c r="A543" s="328" t="s">
        <v>2556</v>
      </c>
      <c r="B543" s="251"/>
      <c r="C543" s="300"/>
      <c r="D543" s="310"/>
      <c r="E543" s="252"/>
      <c r="F543" s="256" t="str">
        <f t="shared" si="26"/>
        <v/>
      </c>
      <c r="G543" s="256" t="str">
        <f t="shared" si="27"/>
        <v/>
      </c>
    </row>
    <row r="544" spans="1:7" s="215" customFormat="1" x14ac:dyDescent="0.25">
      <c r="A544" s="328" t="s">
        <v>2557</v>
      </c>
      <c r="B544" s="251" t="s">
        <v>144</v>
      </c>
      <c r="C544" s="300">
        <f>SUM(C526:C543)</f>
        <v>0</v>
      </c>
      <c r="D544" s="310">
        <f>SUM(D526:D543)</f>
        <v>0</v>
      </c>
      <c r="E544" s="252"/>
      <c r="F544" s="264">
        <f>SUM(F526:F543)</f>
        <v>0</v>
      </c>
      <c r="G544" s="264">
        <f>SUM(G526:G543)</f>
        <v>0</v>
      </c>
    </row>
    <row r="545" spans="1:7" s="215" customFormat="1" x14ac:dyDescent="0.25">
      <c r="A545" s="328" t="s">
        <v>2558</v>
      </c>
      <c r="B545" s="251"/>
      <c r="C545" s="250"/>
      <c r="D545" s="250"/>
      <c r="E545" s="252"/>
      <c r="F545" s="252"/>
      <c r="G545" s="252"/>
    </row>
    <row r="546" spans="1:7" s="215" customFormat="1" x14ac:dyDescent="0.25">
      <c r="A546" s="328" t="s">
        <v>2559</v>
      </c>
      <c r="B546" s="251"/>
      <c r="C546" s="250"/>
      <c r="D546" s="250"/>
      <c r="E546" s="252"/>
      <c r="F546" s="252"/>
      <c r="G546" s="252"/>
    </row>
    <row r="547" spans="1:7" s="215" customFormat="1" x14ac:dyDescent="0.25">
      <c r="A547" s="328" t="s">
        <v>2560</v>
      </c>
      <c r="B547" s="251"/>
      <c r="C547" s="250"/>
      <c r="D547" s="250"/>
      <c r="E547" s="252"/>
      <c r="F547" s="252"/>
      <c r="G547" s="252"/>
    </row>
    <row r="548" spans="1:7" s="257" customFormat="1" x14ac:dyDescent="0.25">
      <c r="A548" s="191"/>
      <c r="B548" s="191" t="s">
        <v>2474</v>
      </c>
      <c r="C548" s="155" t="s">
        <v>111</v>
      </c>
      <c r="D548" s="155" t="s">
        <v>1624</v>
      </c>
      <c r="E548" s="155"/>
      <c r="F548" s="155" t="s">
        <v>471</v>
      </c>
      <c r="G548" s="155" t="s">
        <v>1933</v>
      </c>
    </row>
    <row r="549" spans="1:7" s="257" customFormat="1" x14ac:dyDescent="0.25">
      <c r="A549" s="328" t="s">
        <v>2561</v>
      </c>
      <c r="B549" s="269"/>
      <c r="C549" s="300"/>
      <c r="D549" s="310"/>
      <c r="E549" s="270"/>
      <c r="F549" s="256" t="str">
        <f>IF($C$567=0,"",IF(C549="[for completion]","",IF(C549="","",C549/$C$567)))</f>
        <v/>
      </c>
      <c r="G549" s="256" t="str">
        <f>IF($D$567=0,"",IF(D549="[for completion]","",IF(D549="","",D549/$D$567)))</f>
        <v/>
      </c>
    </row>
    <row r="550" spans="1:7" s="257" customFormat="1" x14ac:dyDescent="0.25">
      <c r="A550" s="328" t="s">
        <v>2562</v>
      </c>
      <c r="B550" s="269"/>
      <c r="C550" s="300"/>
      <c r="D550" s="310"/>
      <c r="E550" s="270"/>
      <c r="F550" s="256" t="str">
        <f t="shared" ref="F550:F566" si="28">IF($C$567=0,"",IF(C550="[for completion]","",IF(C550="","",C550/$C$567)))</f>
        <v/>
      </c>
      <c r="G550" s="256" t="str">
        <f t="shared" ref="G550:G566" si="29">IF($D$567=0,"",IF(D550="[for completion]","",IF(D550="","",D550/$D$567)))</f>
        <v/>
      </c>
    </row>
    <row r="551" spans="1:7" s="257" customFormat="1" x14ac:dyDescent="0.25">
      <c r="A551" s="328" t="s">
        <v>2563</v>
      </c>
      <c r="B551" s="269"/>
      <c r="C551" s="300"/>
      <c r="D551" s="310"/>
      <c r="E551" s="270"/>
      <c r="F551" s="256" t="str">
        <f t="shared" si="28"/>
        <v/>
      </c>
      <c r="G551" s="256" t="str">
        <f t="shared" si="29"/>
        <v/>
      </c>
    </row>
    <row r="552" spans="1:7" s="257" customFormat="1" x14ac:dyDescent="0.25">
      <c r="A552" s="328" t="s">
        <v>2564</v>
      </c>
      <c r="B552" s="269"/>
      <c r="C552" s="300"/>
      <c r="D552" s="310"/>
      <c r="E552" s="270"/>
      <c r="F552" s="256" t="str">
        <f t="shared" si="28"/>
        <v/>
      </c>
      <c r="G552" s="256" t="str">
        <f t="shared" si="29"/>
        <v/>
      </c>
    </row>
    <row r="553" spans="1:7" s="257" customFormat="1" x14ac:dyDescent="0.25">
      <c r="A553" s="328" t="s">
        <v>2565</v>
      </c>
      <c r="B553" s="269"/>
      <c r="C553" s="300"/>
      <c r="D553" s="310"/>
      <c r="E553" s="270"/>
      <c r="F553" s="256" t="str">
        <f t="shared" si="28"/>
        <v/>
      </c>
      <c r="G553" s="256" t="str">
        <f t="shared" si="29"/>
        <v/>
      </c>
    </row>
    <row r="554" spans="1:7" s="257" customFormat="1" x14ac:dyDescent="0.25">
      <c r="A554" s="328" t="s">
        <v>2566</v>
      </c>
      <c r="B554" s="269"/>
      <c r="C554" s="300"/>
      <c r="D554" s="310"/>
      <c r="E554" s="270"/>
      <c r="F554" s="256" t="str">
        <f t="shared" si="28"/>
        <v/>
      </c>
      <c r="G554" s="256" t="str">
        <f t="shared" si="29"/>
        <v/>
      </c>
    </row>
    <row r="555" spans="1:7" s="257" customFormat="1" x14ac:dyDescent="0.25">
      <c r="A555" s="328" t="s">
        <v>2567</v>
      </c>
      <c r="B555" s="329"/>
      <c r="C555" s="300"/>
      <c r="D555" s="310"/>
      <c r="E555" s="270"/>
      <c r="F555" s="256" t="str">
        <f t="shared" si="28"/>
        <v/>
      </c>
      <c r="G555" s="256" t="str">
        <f t="shared" si="29"/>
        <v/>
      </c>
    </row>
    <row r="556" spans="1:7" s="257" customFormat="1" x14ac:dyDescent="0.25">
      <c r="A556" s="328" t="s">
        <v>2568</v>
      </c>
      <c r="B556" s="269"/>
      <c r="C556" s="300"/>
      <c r="D556" s="310"/>
      <c r="E556" s="270"/>
      <c r="F556" s="256" t="str">
        <f t="shared" si="28"/>
        <v/>
      </c>
      <c r="G556" s="256" t="str">
        <f t="shared" si="29"/>
        <v/>
      </c>
    </row>
    <row r="557" spans="1:7" s="257" customFormat="1" x14ac:dyDescent="0.25">
      <c r="A557" s="328" t="s">
        <v>2569</v>
      </c>
      <c r="B557" s="269"/>
      <c r="C557" s="300"/>
      <c r="D557" s="310"/>
      <c r="E557" s="270"/>
      <c r="F557" s="256" t="str">
        <f t="shared" si="28"/>
        <v/>
      </c>
      <c r="G557" s="256" t="str">
        <f t="shared" si="29"/>
        <v/>
      </c>
    </row>
    <row r="558" spans="1:7" s="257" customFormat="1" x14ac:dyDescent="0.25">
      <c r="A558" s="328" t="s">
        <v>2570</v>
      </c>
      <c r="B558" s="269"/>
      <c r="C558" s="300"/>
      <c r="D558" s="310"/>
      <c r="E558" s="270"/>
      <c r="F558" s="256" t="str">
        <f t="shared" si="28"/>
        <v/>
      </c>
      <c r="G558" s="256" t="str">
        <f t="shared" si="29"/>
        <v/>
      </c>
    </row>
    <row r="559" spans="1:7" s="257" customFormat="1" x14ac:dyDescent="0.25">
      <c r="A559" s="328" t="s">
        <v>2571</v>
      </c>
      <c r="B559" s="269"/>
      <c r="C559" s="300"/>
      <c r="D559" s="310"/>
      <c r="E559" s="270"/>
      <c r="F559" s="256" t="str">
        <f t="shared" si="28"/>
        <v/>
      </c>
      <c r="G559" s="256" t="str">
        <f t="shared" si="29"/>
        <v/>
      </c>
    </row>
    <row r="560" spans="1:7" s="257" customFormat="1" x14ac:dyDescent="0.25">
      <c r="A560" s="328" t="s">
        <v>2572</v>
      </c>
      <c r="B560" s="269"/>
      <c r="C560" s="300"/>
      <c r="D560" s="310"/>
      <c r="E560" s="270"/>
      <c r="F560" s="256" t="str">
        <f t="shared" si="28"/>
        <v/>
      </c>
      <c r="G560" s="256" t="str">
        <f t="shared" si="29"/>
        <v/>
      </c>
    </row>
    <row r="561" spans="1:7" s="257" customFormat="1" x14ac:dyDescent="0.25">
      <c r="A561" s="328" t="s">
        <v>2573</v>
      </c>
      <c r="B561" s="269"/>
      <c r="C561" s="300"/>
      <c r="D561" s="310"/>
      <c r="E561" s="270"/>
      <c r="F561" s="256" t="str">
        <f t="shared" si="28"/>
        <v/>
      </c>
      <c r="G561" s="256" t="str">
        <f t="shared" si="29"/>
        <v/>
      </c>
    </row>
    <row r="562" spans="1:7" s="257" customFormat="1" x14ac:dyDescent="0.25">
      <c r="A562" s="328" t="s">
        <v>2574</v>
      </c>
      <c r="B562" s="269"/>
      <c r="C562" s="300"/>
      <c r="D562" s="310"/>
      <c r="E562" s="270"/>
      <c r="F562" s="256" t="str">
        <f t="shared" si="28"/>
        <v/>
      </c>
      <c r="G562" s="256" t="str">
        <f t="shared" si="29"/>
        <v/>
      </c>
    </row>
    <row r="563" spans="1:7" s="257" customFormat="1" x14ac:dyDescent="0.25">
      <c r="A563" s="328" t="s">
        <v>2575</v>
      </c>
      <c r="B563" s="269"/>
      <c r="C563" s="300"/>
      <c r="D563" s="310"/>
      <c r="E563" s="270"/>
      <c r="F563" s="256" t="str">
        <f t="shared" si="28"/>
        <v/>
      </c>
      <c r="G563" s="256" t="str">
        <f t="shared" si="29"/>
        <v/>
      </c>
    </row>
    <row r="564" spans="1:7" s="257" customFormat="1" x14ac:dyDescent="0.25">
      <c r="A564" s="328" t="s">
        <v>2576</v>
      </c>
      <c r="B564" s="269"/>
      <c r="C564" s="300"/>
      <c r="D564" s="310"/>
      <c r="E564" s="270"/>
      <c r="F564" s="256" t="str">
        <f t="shared" si="28"/>
        <v/>
      </c>
      <c r="G564" s="256" t="str">
        <f t="shared" si="29"/>
        <v/>
      </c>
    </row>
    <row r="565" spans="1:7" s="257" customFormat="1" x14ac:dyDescent="0.25">
      <c r="A565" s="328" t="s">
        <v>2577</v>
      </c>
      <c r="B565" s="269"/>
      <c r="C565" s="300"/>
      <c r="D565" s="310"/>
      <c r="E565" s="270"/>
      <c r="F565" s="256" t="str">
        <f t="shared" si="28"/>
        <v/>
      </c>
      <c r="G565" s="256" t="str">
        <f t="shared" si="29"/>
        <v/>
      </c>
    </row>
    <row r="566" spans="1:7" s="257" customFormat="1" x14ac:dyDescent="0.25">
      <c r="A566" s="328" t="s">
        <v>2578</v>
      </c>
      <c r="B566" s="269"/>
      <c r="C566" s="300"/>
      <c r="D566" s="310"/>
      <c r="E566" s="270"/>
      <c r="F566" s="256" t="str">
        <f t="shared" si="28"/>
        <v/>
      </c>
      <c r="G566" s="256" t="str">
        <f t="shared" si="29"/>
        <v/>
      </c>
    </row>
    <row r="567" spans="1:7" s="257" customFormat="1" x14ac:dyDescent="0.25">
      <c r="A567" s="328" t="s">
        <v>2579</v>
      </c>
      <c r="B567" s="269" t="s">
        <v>144</v>
      </c>
      <c r="C567" s="300">
        <f>SUM(C549:C566)</f>
        <v>0</v>
      </c>
      <c r="D567" s="310">
        <f>SUM(D549:D566)</f>
        <v>0</v>
      </c>
      <c r="E567" s="270"/>
      <c r="F567" s="264">
        <f>SUM(F549:F566)</f>
        <v>0</v>
      </c>
      <c r="G567" s="264">
        <f>SUM(G549:G566)</f>
        <v>0</v>
      </c>
    </row>
    <row r="568" spans="1:7" s="257" customFormat="1" x14ac:dyDescent="0.25">
      <c r="A568" s="328" t="s">
        <v>2580</v>
      </c>
      <c r="B568" s="269"/>
      <c r="C568" s="267"/>
      <c r="D568" s="267"/>
      <c r="E568" s="270"/>
      <c r="F568" s="270"/>
      <c r="G568" s="270"/>
    </row>
    <row r="569" spans="1:7" s="257" customFormat="1" x14ac:dyDescent="0.25">
      <c r="A569" s="328" t="s">
        <v>2581</v>
      </c>
      <c r="B569" s="269"/>
      <c r="C569" s="267"/>
      <c r="D569" s="267"/>
      <c r="E569" s="270"/>
      <c r="F569" s="270"/>
      <c r="G569" s="270"/>
    </row>
    <row r="570" spans="1:7" s="257" customFormat="1" x14ac:dyDescent="0.25">
      <c r="A570" s="328" t="s">
        <v>2582</v>
      </c>
      <c r="B570" s="269"/>
      <c r="C570" s="267"/>
      <c r="D570" s="267"/>
      <c r="E570" s="270"/>
      <c r="F570" s="270"/>
      <c r="G570" s="270"/>
    </row>
    <row r="571" spans="1:7" s="215" customFormat="1" x14ac:dyDescent="0.25">
      <c r="A571" s="191"/>
      <c r="B571" s="191" t="s">
        <v>2475</v>
      </c>
      <c r="C571" s="155" t="s">
        <v>111</v>
      </c>
      <c r="D571" s="155" t="s">
        <v>1624</v>
      </c>
      <c r="E571" s="155"/>
      <c r="F571" s="155" t="s">
        <v>471</v>
      </c>
      <c r="G571" s="155" t="s">
        <v>1933</v>
      </c>
    </row>
    <row r="572" spans="1:7" s="215" customFormat="1" x14ac:dyDescent="0.25">
      <c r="A572" s="328" t="s">
        <v>2583</v>
      </c>
      <c r="B572" s="343" t="s">
        <v>1615</v>
      </c>
      <c r="C572" s="300"/>
      <c r="D572" s="310"/>
      <c r="E572" s="252"/>
      <c r="F572" s="256" t="str">
        <f>IF($C$585=0,"",IF(C572="[for completion]","",IF(C572="","",C572/$C$585)))</f>
        <v/>
      </c>
      <c r="G572" s="256" t="str">
        <f>IF($D$585=0,"",IF(D572="[for completion]","",IF(D572="","",D572/$D$585)))</f>
        <v/>
      </c>
    </row>
    <row r="573" spans="1:7" s="215" customFormat="1" x14ac:dyDescent="0.25">
      <c r="A573" s="328" t="s">
        <v>2584</v>
      </c>
      <c r="B573" s="343" t="s">
        <v>1616</v>
      </c>
      <c r="C573" s="300"/>
      <c r="D573" s="310"/>
      <c r="E573" s="252"/>
      <c r="F573" s="256" t="str">
        <f>IF($C$585=0,"",IF(C573="[for completion]","",IF(C573="","",C573/$C$585)))</f>
        <v/>
      </c>
      <c r="G573" s="256" t="str">
        <f>IF($D$585=0,"",IF(D573="[for completion]","",IF(D573="","",D573/$D$585)))</f>
        <v/>
      </c>
    </row>
    <row r="574" spans="1:7" s="215" customFormat="1" x14ac:dyDescent="0.25">
      <c r="A574" s="328" t="s">
        <v>2585</v>
      </c>
      <c r="B574" s="343" t="s">
        <v>2301</v>
      </c>
      <c r="C574" s="300"/>
      <c r="D574" s="310"/>
      <c r="E574" s="252"/>
      <c r="F574" s="256" t="str">
        <f>IF($C$585=0,"",IF(C574="[for completion]","",IF(C574="","",C574/$C$585)))</f>
        <v/>
      </c>
      <c r="G574" s="256" t="str">
        <f>IF($D$585=0,"",IF(D574="[for completion]","",IF(D574="","",D574/$D$585)))</f>
        <v/>
      </c>
    </row>
    <row r="575" spans="1:7" s="215" customFormat="1" x14ac:dyDescent="0.25">
      <c r="A575" s="328" t="s">
        <v>2586</v>
      </c>
      <c r="B575" s="343" t="s">
        <v>1617</v>
      </c>
      <c r="C575" s="300"/>
      <c r="D575" s="310"/>
      <c r="E575" s="252"/>
      <c r="F575" s="256" t="str">
        <f>IF($C$585=0,"",IF(C575="[for completion]","",IF(C575="","",C575/$C$585)))</f>
        <v/>
      </c>
      <c r="G575" s="256" t="str">
        <f>IF($D$585=0,"",IF(D575="[for completion]","",IF(D575="","",D575/$D$585)))</f>
        <v/>
      </c>
    </row>
    <row r="576" spans="1:7" s="215" customFormat="1" x14ac:dyDescent="0.25">
      <c r="A576" s="328" t="s">
        <v>2587</v>
      </c>
      <c r="B576" s="343" t="s">
        <v>1618</v>
      </c>
      <c r="C576" s="300"/>
      <c r="D576" s="310"/>
      <c r="E576" s="252"/>
      <c r="F576" s="256" t="str">
        <f>IF($C$585=0,"",IF(C576="[for completion]","",IF(C576="","",C576/$C$585)))</f>
        <v/>
      </c>
      <c r="G576" s="256" t="str">
        <f>IF($D$585=0,"",IF(D576="[for completion]","",IF(D576="","",D576/$D$585)))</f>
        <v/>
      </c>
    </row>
    <row r="577" spans="1:7" s="215" customFormat="1" x14ac:dyDescent="0.25">
      <c r="A577" s="328" t="s">
        <v>2588</v>
      </c>
      <c r="B577" s="343" t="s">
        <v>1619</v>
      </c>
      <c r="C577" s="300"/>
      <c r="D577" s="310"/>
      <c r="E577" s="252"/>
      <c r="F577" s="365" t="str">
        <f t="shared" ref="F577:F584" si="30">IF($C$585=0,"",IF(C577="[for completion]","",IF(C577="","",C577/$C$585)))</f>
        <v/>
      </c>
      <c r="G577" s="365" t="str">
        <f t="shared" ref="G577:G584" si="31">IF($D$585=0,"",IF(D577="[for completion]","",IF(D577="","",D577/$D$585)))</f>
        <v/>
      </c>
    </row>
    <row r="578" spans="1:7" s="215" customFormat="1" x14ac:dyDescent="0.25">
      <c r="A578" s="328" t="s">
        <v>2589</v>
      </c>
      <c r="B578" s="343" t="s">
        <v>1620</v>
      </c>
      <c r="C578" s="300"/>
      <c r="D578" s="310"/>
      <c r="E578" s="252"/>
      <c r="F578" s="365" t="str">
        <f t="shared" si="30"/>
        <v/>
      </c>
      <c r="G578" s="365" t="str">
        <f t="shared" si="31"/>
        <v/>
      </c>
    </row>
    <row r="579" spans="1:7" s="215" customFormat="1" x14ac:dyDescent="0.25">
      <c r="A579" s="328" t="s">
        <v>2590</v>
      </c>
      <c r="B579" s="343" t="s">
        <v>1621</v>
      </c>
      <c r="C579" s="300"/>
      <c r="D579" s="310"/>
      <c r="E579" s="252"/>
      <c r="F579" s="365" t="str">
        <f t="shared" si="30"/>
        <v/>
      </c>
      <c r="G579" s="365" t="str">
        <f t="shared" si="31"/>
        <v/>
      </c>
    </row>
    <row r="580" spans="1:7" s="360" customFormat="1" x14ac:dyDescent="0.25">
      <c r="A580" s="366" t="s">
        <v>2591</v>
      </c>
      <c r="B580" s="367" t="s">
        <v>2677</v>
      </c>
      <c r="C580" s="244"/>
      <c r="D580" s="366"/>
      <c r="E580" s="376"/>
      <c r="F580" s="347" t="str">
        <f t="shared" si="30"/>
        <v/>
      </c>
      <c r="G580" s="347" t="str">
        <f t="shared" si="31"/>
        <v/>
      </c>
    </row>
    <row r="581" spans="1:7" s="360" customFormat="1" x14ac:dyDescent="0.25">
      <c r="A581" s="366" t="s">
        <v>2592</v>
      </c>
      <c r="B581" s="366" t="s">
        <v>2680</v>
      </c>
      <c r="C581" s="244"/>
      <c r="D581" s="366"/>
      <c r="E581" s="108"/>
      <c r="F581" s="347" t="str">
        <f t="shared" si="30"/>
        <v/>
      </c>
      <c r="G581" s="347" t="str">
        <f t="shared" si="31"/>
        <v/>
      </c>
    </row>
    <row r="582" spans="1:7" s="360" customFormat="1" x14ac:dyDescent="0.25">
      <c r="A582" s="366" t="s">
        <v>2593</v>
      </c>
      <c r="B582" s="366" t="s">
        <v>2678</v>
      </c>
      <c r="C582" s="244"/>
      <c r="D582" s="366"/>
      <c r="E582" s="108"/>
      <c r="F582" s="347" t="str">
        <f t="shared" si="30"/>
        <v/>
      </c>
      <c r="G582" s="347" t="str">
        <f t="shared" si="31"/>
        <v/>
      </c>
    </row>
    <row r="583" spans="1:7" s="360" customFormat="1" x14ac:dyDescent="0.25">
      <c r="A583" s="366" t="s">
        <v>2689</v>
      </c>
      <c r="B583" s="367" t="s">
        <v>2679</v>
      </c>
      <c r="C583" s="244"/>
      <c r="D583" s="366"/>
      <c r="E583" s="376"/>
      <c r="F583" s="347" t="str">
        <f t="shared" si="30"/>
        <v/>
      </c>
      <c r="G583" s="347" t="str">
        <f t="shared" si="31"/>
        <v/>
      </c>
    </row>
    <row r="584" spans="1:7" s="360" customFormat="1" x14ac:dyDescent="0.25">
      <c r="A584" s="366" t="s">
        <v>2690</v>
      </c>
      <c r="B584" s="366" t="s">
        <v>2016</v>
      </c>
      <c r="C584" s="380"/>
      <c r="D584" s="381"/>
      <c r="E584" s="376"/>
      <c r="F584" s="347" t="str">
        <f t="shared" si="30"/>
        <v/>
      </c>
      <c r="G584" s="347" t="str">
        <f t="shared" si="31"/>
        <v/>
      </c>
    </row>
    <row r="585" spans="1:7" s="360" customFormat="1" x14ac:dyDescent="0.25">
      <c r="A585" s="366" t="s">
        <v>2691</v>
      </c>
      <c r="B585" s="367" t="s">
        <v>144</v>
      </c>
      <c r="C585" s="380">
        <f>SUM(C572:C584)</f>
        <v>0</v>
      </c>
      <c r="D585" s="381">
        <f>SUM(D572:D584)</f>
        <v>0</v>
      </c>
      <c r="E585" s="376"/>
      <c r="F585" s="363">
        <f>SUM(F572:F584)</f>
        <v>0</v>
      </c>
      <c r="G585" s="363">
        <f>SUM(G572:G584)</f>
        <v>0</v>
      </c>
    </row>
    <row r="586" spans="1:7" s="360" customFormat="1" x14ac:dyDescent="0.25">
      <c r="A586" s="366" t="s">
        <v>2594</v>
      </c>
      <c r="B586" s="367"/>
      <c r="C586" s="380"/>
      <c r="D586" s="381"/>
      <c r="E586" s="376"/>
      <c r="F586" s="347"/>
      <c r="G586" s="347"/>
    </row>
    <row r="587" spans="1:7" s="360" customFormat="1" x14ac:dyDescent="0.25">
      <c r="A587" s="366" t="s">
        <v>2692</v>
      </c>
      <c r="B587" s="367"/>
      <c r="C587" s="380"/>
      <c r="D587" s="381"/>
      <c r="E587" s="376"/>
      <c r="F587" s="347"/>
      <c r="G587" s="347"/>
    </row>
    <row r="588" spans="1:7" s="360" customFormat="1" x14ac:dyDescent="0.25">
      <c r="A588" s="366" t="s">
        <v>2693</v>
      </c>
      <c r="B588" s="367"/>
      <c r="C588" s="380"/>
      <c r="D588" s="381"/>
      <c r="E588" s="376"/>
      <c r="F588" s="347"/>
      <c r="G588" s="347"/>
    </row>
    <row r="589" spans="1:7" s="360" customFormat="1" x14ac:dyDescent="0.25">
      <c r="A589" s="366" t="s">
        <v>2694</v>
      </c>
      <c r="B589" s="367"/>
      <c r="C589" s="380"/>
      <c r="D589" s="381"/>
      <c r="E589" s="376"/>
      <c r="F589" s="347"/>
      <c r="G589" s="347"/>
    </row>
    <row r="590" spans="1:7" s="360" customFormat="1" x14ac:dyDescent="0.25">
      <c r="A590" s="366" t="s">
        <v>2695</v>
      </c>
      <c r="B590" s="367"/>
      <c r="C590" s="380"/>
      <c r="D590" s="381"/>
      <c r="E590" s="376"/>
      <c r="F590" s="347"/>
      <c r="G590" s="347"/>
    </row>
    <row r="591" spans="1:7" s="215" customFormat="1" x14ac:dyDescent="0.25">
      <c r="A591" s="366" t="s">
        <v>2696</v>
      </c>
      <c r="B591" s="367"/>
      <c r="C591" s="380"/>
      <c r="D591" s="381"/>
      <c r="E591" s="376"/>
      <c r="F591" s="347" t="str">
        <f>IF($C$585=0,"",IF(C591="[for completion]","",IF(C591="","",C591/$C$585)))</f>
        <v/>
      </c>
      <c r="G591" s="347" t="str">
        <f>IF($D$585=0,"",IF(D591="[for completion]","",IF(D591="","",D591/$D$585)))</f>
        <v/>
      </c>
    </row>
    <row r="592" spans="1:7" s="215" customFormat="1" x14ac:dyDescent="0.25">
      <c r="A592" s="366" t="s">
        <v>2697</v>
      </c>
      <c r="B592" s="108"/>
      <c r="C592" s="108"/>
      <c r="D592" s="108"/>
      <c r="E592" s="108"/>
      <c r="F592" s="108"/>
      <c r="G592" s="108"/>
    </row>
    <row r="593" spans="1:7" s="257" customFormat="1" x14ac:dyDescent="0.25">
      <c r="A593" s="366" t="s">
        <v>2698</v>
      </c>
      <c r="B593" s="108"/>
      <c r="C593" s="108"/>
      <c r="D593" s="108"/>
      <c r="E593" s="108"/>
      <c r="F593" s="108"/>
      <c r="G593" s="108"/>
    </row>
    <row r="594" spans="1:7" x14ac:dyDescent="0.25">
      <c r="A594" s="366" t="s">
        <v>2699</v>
      </c>
      <c r="B594" s="263"/>
      <c r="C594" s="263"/>
      <c r="D594" s="263"/>
      <c r="E594" s="263"/>
      <c r="F594" s="263"/>
      <c r="G594" s="261"/>
    </row>
    <row r="595" spans="1:7" s="362" customFormat="1" x14ac:dyDescent="0.25">
      <c r="A595" s="366" t="s">
        <v>2705</v>
      </c>
      <c r="B595" s="263"/>
      <c r="C595" s="263"/>
      <c r="D595" s="263"/>
      <c r="E595" s="263"/>
      <c r="F595" s="263"/>
      <c r="G595" s="261"/>
    </row>
    <row r="596" spans="1:7" x14ac:dyDescent="0.25">
      <c r="A596" s="191"/>
      <c r="B596" s="191" t="s">
        <v>2476</v>
      </c>
      <c r="C596" s="155" t="s">
        <v>111</v>
      </c>
      <c r="D596" s="155" t="s">
        <v>1622</v>
      </c>
      <c r="E596" s="155"/>
      <c r="F596" s="155" t="s">
        <v>470</v>
      </c>
      <c r="G596" s="155" t="s">
        <v>1933</v>
      </c>
    </row>
    <row r="597" spans="1:7" x14ac:dyDescent="0.25">
      <c r="A597" s="328" t="s">
        <v>2595</v>
      </c>
      <c r="B597" s="269" t="s">
        <v>2201</v>
      </c>
      <c r="C597" s="300"/>
      <c r="D597" s="310"/>
      <c r="E597" s="270"/>
      <c r="F597" s="256" t="str">
        <f>IF($C$601=0,"",IF(C597="[for completion]","",IF(C597="","",C597/$C$601)))</f>
        <v/>
      </c>
      <c r="G597" s="256" t="str">
        <f>IF($D$601=0,"",IF(D597="[for completion]","",IF(D597="","",D597/$D$601)))</f>
        <v/>
      </c>
    </row>
    <row r="598" spans="1:7" x14ac:dyDescent="0.25">
      <c r="A598" s="328" t="s">
        <v>2596</v>
      </c>
      <c r="B598" s="265" t="s">
        <v>2202</v>
      </c>
      <c r="C598" s="300"/>
      <c r="D598" s="310"/>
      <c r="E598" s="270"/>
      <c r="F598" s="256" t="str">
        <f>IF($C$601=0,"",IF(C598="[for completion]","",IF(C598="","",C598/$C$601)))</f>
        <v/>
      </c>
      <c r="G598" s="256" t="str">
        <f>IF($D$601=0,"",IF(D598="[for completion]","",IF(D598="","",D598/$D$601)))</f>
        <v/>
      </c>
    </row>
    <row r="599" spans="1:7" x14ac:dyDescent="0.25">
      <c r="A599" s="328" t="s">
        <v>2597</v>
      </c>
      <c r="B599" s="269" t="s">
        <v>1623</v>
      </c>
      <c r="C599" s="300"/>
      <c r="D599" s="310"/>
      <c r="E599" s="270"/>
      <c r="F599" s="256" t="str">
        <f>IF($C$601=0,"",IF(C599="[for completion]","",IF(C599="","",C599/$C$601)))</f>
        <v/>
      </c>
      <c r="G599" s="256" t="str">
        <f>IF($D$601=0,"",IF(D599="[for completion]","",IF(D599="","",D599/$D$601)))</f>
        <v/>
      </c>
    </row>
    <row r="600" spans="1:7" x14ac:dyDescent="0.25">
      <c r="A600" s="328" t="s">
        <v>2598</v>
      </c>
      <c r="B600" s="267" t="s">
        <v>2016</v>
      </c>
      <c r="C600" s="300"/>
      <c r="D600" s="310"/>
      <c r="E600" s="270"/>
      <c r="F600" s="256" t="str">
        <f>IF($C$601=0,"",IF(C600="[for completion]","",IF(C600="","",C600/$C$601)))</f>
        <v/>
      </c>
      <c r="G600" s="256" t="str">
        <f>IF($D$601=0,"",IF(D600="[for completion]","",IF(D600="","",D600/$D$601)))</f>
        <v/>
      </c>
    </row>
    <row r="601" spans="1:7" x14ac:dyDescent="0.25">
      <c r="A601" s="328" t="s">
        <v>2599</v>
      </c>
      <c r="B601" s="269" t="s">
        <v>144</v>
      </c>
      <c r="C601" s="300">
        <f>SUM(C597:C600)</f>
        <v>0</v>
      </c>
      <c r="D601" s="310">
        <f>SUM(D597:D600)</f>
        <v>0</v>
      </c>
      <c r="E601" s="270"/>
      <c r="F601" s="264">
        <f>SUM(F597:F600)</f>
        <v>0</v>
      </c>
      <c r="G601" s="264">
        <f>SUM(G597:G600)</f>
        <v>0</v>
      </c>
    </row>
    <row r="602" spans="1:7" x14ac:dyDescent="0.25">
      <c r="A602" s="267"/>
      <c r="B602" s="267"/>
      <c r="C602" s="267"/>
      <c r="D602" s="267"/>
      <c r="E602" s="267"/>
      <c r="F602" s="267"/>
      <c r="G602" s="266"/>
    </row>
    <row r="603" spans="1:7" x14ac:dyDescent="0.25">
      <c r="A603" s="191"/>
      <c r="B603" s="191" t="s">
        <v>2669</v>
      </c>
      <c r="C603" s="191" t="s">
        <v>2665</v>
      </c>
      <c r="D603" s="191" t="s">
        <v>2670</v>
      </c>
      <c r="E603" s="191"/>
      <c r="F603" s="191" t="s">
        <v>2667</v>
      </c>
      <c r="G603" s="191"/>
    </row>
    <row r="604" spans="1:7" x14ac:dyDescent="0.25">
      <c r="A604" s="366" t="s">
        <v>2602</v>
      </c>
      <c r="B604" s="387" t="s">
        <v>761</v>
      </c>
      <c r="C604" s="382"/>
      <c r="D604" s="383"/>
      <c r="E604" s="384"/>
      <c r="F604" s="383"/>
      <c r="G604" s="347" t="str">
        <f>IF($D$622=0,"",IF(D604="[for completion]","",IF(D604="","",D604/$D$622)))</f>
        <v/>
      </c>
    </row>
    <row r="605" spans="1:7" x14ac:dyDescent="0.25">
      <c r="A605" s="366" t="s">
        <v>2603</v>
      </c>
      <c r="B605" s="387" t="s">
        <v>762</v>
      </c>
      <c r="C605" s="382"/>
      <c r="D605" s="383"/>
      <c r="E605" s="384"/>
      <c r="F605" s="383"/>
      <c r="G605" s="347" t="str">
        <f t="shared" ref="G605:G622" si="32">IF($D$622=0,"",IF(D605="[for completion]","",IF(D605="","",D605/$D$622)))</f>
        <v/>
      </c>
    </row>
    <row r="606" spans="1:7" x14ac:dyDescent="0.25">
      <c r="A606" s="366" t="s">
        <v>2604</v>
      </c>
      <c r="B606" s="387" t="s">
        <v>763</v>
      </c>
      <c r="C606" s="382"/>
      <c r="D606" s="383"/>
      <c r="E606" s="384"/>
      <c r="F606" s="383"/>
      <c r="G606" s="347" t="str">
        <f t="shared" si="32"/>
        <v/>
      </c>
    </row>
    <row r="607" spans="1:7" x14ac:dyDescent="0.25">
      <c r="A607" s="366" t="s">
        <v>2605</v>
      </c>
      <c r="B607" s="387" t="s">
        <v>764</v>
      </c>
      <c r="C607" s="382"/>
      <c r="D607" s="383"/>
      <c r="E607" s="384"/>
      <c r="F607" s="383"/>
      <c r="G607" s="347" t="str">
        <f t="shared" si="32"/>
        <v/>
      </c>
    </row>
    <row r="608" spans="1:7" x14ac:dyDescent="0.25">
      <c r="A608" s="366" t="s">
        <v>2606</v>
      </c>
      <c r="B608" s="387" t="s">
        <v>765</v>
      </c>
      <c r="C608" s="382"/>
      <c r="D608" s="383"/>
      <c r="E608" s="384"/>
      <c r="F608" s="383"/>
      <c r="G608" s="347" t="str">
        <f t="shared" si="32"/>
        <v/>
      </c>
    </row>
    <row r="609" spans="1:7" x14ac:dyDescent="0.25">
      <c r="A609" s="366" t="s">
        <v>2607</v>
      </c>
      <c r="B609" s="387" t="s">
        <v>766</v>
      </c>
      <c r="C609" s="382"/>
      <c r="D609" s="383"/>
      <c r="E609" s="384"/>
      <c r="F609" s="383"/>
      <c r="G609" s="347" t="str">
        <f t="shared" si="32"/>
        <v/>
      </c>
    </row>
    <row r="610" spans="1:7" x14ac:dyDescent="0.25">
      <c r="A610" s="366" t="s">
        <v>2608</v>
      </c>
      <c r="B610" s="387" t="s">
        <v>767</v>
      </c>
      <c r="C610" s="382"/>
      <c r="D610" s="383"/>
      <c r="E610" s="384"/>
      <c r="F610" s="383"/>
      <c r="G610" s="347" t="str">
        <f t="shared" si="32"/>
        <v/>
      </c>
    </row>
    <row r="611" spans="1:7" x14ac:dyDescent="0.25">
      <c r="A611" s="366" t="s">
        <v>2609</v>
      </c>
      <c r="B611" s="387" t="s">
        <v>2192</v>
      </c>
      <c r="C611" s="382"/>
      <c r="D611" s="383"/>
      <c r="E611" s="384"/>
      <c r="F611" s="383"/>
      <c r="G611" s="347" t="str">
        <f t="shared" si="32"/>
        <v/>
      </c>
    </row>
    <row r="612" spans="1:7" x14ac:dyDescent="0.25">
      <c r="A612" s="366" t="s">
        <v>2610</v>
      </c>
      <c r="B612" s="387" t="s">
        <v>2193</v>
      </c>
      <c r="C612" s="382"/>
      <c r="D612" s="383"/>
      <c r="E612" s="384"/>
      <c r="F612" s="383"/>
      <c r="G612" s="347" t="str">
        <f t="shared" si="32"/>
        <v/>
      </c>
    </row>
    <row r="613" spans="1:7" x14ac:dyDescent="0.25">
      <c r="A613" s="366" t="s">
        <v>2611</v>
      </c>
      <c r="B613" s="387" t="s">
        <v>2194</v>
      </c>
      <c r="C613" s="382"/>
      <c r="D613" s="383"/>
      <c r="E613" s="384"/>
      <c r="F613" s="383"/>
      <c r="G613" s="347" t="str">
        <f t="shared" si="32"/>
        <v/>
      </c>
    </row>
    <row r="614" spans="1:7" x14ac:dyDescent="0.25">
      <c r="A614" s="366" t="s">
        <v>2612</v>
      </c>
      <c r="B614" s="387" t="s">
        <v>768</v>
      </c>
      <c r="C614" s="382"/>
      <c r="D614" s="383"/>
      <c r="E614" s="384"/>
      <c r="F614" s="383"/>
      <c r="G614" s="347" t="str">
        <f t="shared" si="32"/>
        <v/>
      </c>
    </row>
    <row r="615" spans="1:7" x14ac:dyDescent="0.25">
      <c r="A615" s="366" t="s">
        <v>2613</v>
      </c>
      <c r="B615" s="387" t="s">
        <v>769</v>
      </c>
      <c r="C615" s="382"/>
      <c r="D615" s="383"/>
      <c r="E615" s="384"/>
      <c r="F615" s="383"/>
      <c r="G615" s="347" t="str">
        <f t="shared" si="32"/>
        <v/>
      </c>
    </row>
    <row r="616" spans="1:7" x14ac:dyDescent="0.25">
      <c r="A616" s="366" t="s">
        <v>2614</v>
      </c>
      <c r="B616" s="387" t="s">
        <v>142</v>
      </c>
      <c r="C616" s="382"/>
      <c r="D616" s="383"/>
      <c r="E616" s="384"/>
      <c r="F616" s="383"/>
      <c r="G616" s="347" t="str">
        <f t="shared" si="32"/>
        <v/>
      </c>
    </row>
    <row r="617" spans="1:7" x14ac:dyDescent="0.25">
      <c r="A617" s="366" t="s">
        <v>2615</v>
      </c>
      <c r="B617" s="387" t="s">
        <v>2016</v>
      </c>
      <c r="C617" s="382"/>
      <c r="D617" s="383"/>
      <c r="E617" s="384"/>
      <c r="F617" s="383"/>
      <c r="G617" s="347" t="str">
        <f t="shared" si="32"/>
        <v/>
      </c>
    </row>
    <row r="618" spans="1:7" x14ac:dyDescent="0.25">
      <c r="A618" s="366" t="s">
        <v>2616</v>
      </c>
      <c r="B618" s="387" t="s">
        <v>144</v>
      </c>
      <c r="C618" s="380">
        <f>SUM(C604:C617)</f>
        <v>0</v>
      </c>
      <c r="D618" s="366">
        <f>SUM(D604:D617)</f>
        <v>0</v>
      </c>
      <c r="E618" s="344"/>
      <c r="F618" s="380"/>
      <c r="G618" s="347" t="str">
        <f t="shared" si="32"/>
        <v/>
      </c>
    </row>
    <row r="619" spans="1:7" x14ac:dyDescent="0.25">
      <c r="A619" s="366" t="s">
        <v>2617</v>
      </c>
      <c r="B619" s="263" t="s">
        <v>2664</v>
      </c>
      <c r="C619" s="108"/>
      <c r="D619" s="108"/>
      <c r="E619" s="108"/>
      <c r="F619" s="338"/>
      <c r="G619" s="347" t="str">
        <f t="shared" si="32"/>
        <v/>
      </c>
    </row>
    <row r="620" spans="1:7" x14ac:dyDescent="0.25">
      <c r="A620" s="328" t="s">
        <v>2618</v>
      </c>
      <c r="B620" s="343"/>
      <c r="C620" s="300"/>
      <c r="D620" s="310"/>
      <c r="E620" s="344"/>
      <c r="F620" s="347"/>
      <c r="G620" s="347" t="str">
        <f t="shared" si="32"/>
        <v/>
      </c>
    </row>
    <row r="621" spans="1:7" x14ac:dyDescent="0.25">
      <c r="A621" s="328" t="s">
        <v>2619</v>
      </c>
      <c r="B621" s="343"/>
      <c r="C621" s="300"/>
      <c r="D621" s="310"/>
      <c r="E621" s="344"/>
      <c r="F621" s="347"/>
      <c r="G621" s="347" t="str">
        <f t="shared" si="32"/>
        <v/>
      </c>
    </row>
    <row r="622" spans="1:7" x14ac:dyDescent="0.25">
      <c r="A622" s="328" t="s">
        <v>2620</v>
      </c>
      <c r="B622" s="343"/>
      <c r="C622" s="300"/>
      <c r="D622" s="310"/>
      <c r="E622" s="344"/>
      <c r="F622" s="347"/>
      <c r="G622" s="347" t="str">
        <f t="shared" si="32"/>
        <v/>
      </c>
    </row>
  </sheetData>
  <sheetProtection algorithmName="SHA-512" hashValue="5N5XKCso2KiIYnEZqH5ca39xoW4rX9GhUHHkNhfSgigRs7+hBLAapOMn5WTdiIYZ1rg7raRETgJJhdC7sm3UHA==" saltValue="gHNGNh8FlJhcNbCBG/rmV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7"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80" zoomScaleNormal="80" workbookViewId="0">
      <selection activeCell="A2" sqref="A2"/>
    </sheetView>
  </sheetViews>
  <sheetFormatPr defaultColWidth="8.85546875" defaultRowHeight="15" outlineLevelRow="1" x14ac:dyDescent="0.25"/>
  <cols>
    <col min="1" max="1" width="12.140625" style="66" customWidth="1"/>
    <col min="2" max="2" width="60.7109375" style="66" customWidth="1"/>
    <col min="3" max="4" width="40.7109375" style="66" customWidth="1"/>
    <col min="5" max="5" width="7.28515625" style="66" customWidth="1"/>
    <col min="6" max="6" width="40.7109375" style="66" customWidth="1"/>
    <col min="7" max="7" width="40.7109375" style="64" customWidth="1"/>
    <col min="8" max="8" width="7.28515625" style="66" customWidth="1"/>
    <col min="9" max="9" width="71.85546875"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spans="1:14" ht="31.5" x14ac:dyDescent="0.25">
      <c r="A1" s="183" t="s">
        <v>770</v>
      </c>
      <c r="B1" s="183"/>
      <c r="C1" s="64"/>
      <c r="D1" s="64"/>
      <c r="E1" s="64"/>
      <c r="F1" s="368" t="s">
        <v>2731</v>
      </c>
      <c r="H1" s="64"/>
      <c r="I1" s="63"/>
      <c r="J1" s="64"/>
      <c r="K1" s="64"/>
      <c r="L1" s="64"/>
      <c r="M1" s="64"/>
    </row>
    <row r="2" spans="1:14" ht="15.75" thickBot="1" x14ac:dyDescent="0.3">
      <c r="A2" s="64"/>
      <c r="B2" s="64"/>
      <c r="C2" s="64"/>
      <c r="D2" s="64"/>
      <c r="E2" s="64"/>
      <c r="F2" s="64"/>
      <c r="H2"/>
      <c r="L2" s="64"/>
      <c r="M2" s="64"/>
    </row>
    <row r="3" spans="1:14" ht="19.5" thickBot="1" x14ac:dyDescent="0.3">
      <c r="A3" s="67"/>
      <c r="B3" s="68" t="s">
        <v>71</v>
      </c>
      <c r="C3" s="69" t="s">
        <v>72</v>
      </c>
      <c r="D3" s="67"/>
      <c r="E3" s="67"/>
      <c r="F3" s="67"/>
      <c r="G3" s="67"/>
      <c r="H3"/>
      <c r="L3" s="64"/>
      <c r="M3" s="64"/>
    </row>
    <row r="4" spans="1:14" ht="15.75" thickBot="1" x14ac:dyDescent="0.3">
      <c r="H4"/>
      <c r="L4" s="64"/>
      <c r="M4" s="64"/>
    </row>
    <row r="5" spans="1:14" ht="18.75" x14ac:dyDescent="0.25">
      <c r="B5" s="71" t="s">
        <v>771</v>
      </c>
      <c r="C5" s="70"/>
      <c r="E5" s="72"/>
      <c r="F5" s="72"/>
      <c r="H5"/>
      <c r="L5" s="64"/>
      <c r="M5" s="64"/>
    </row>
    <row r="6" spans="1:14" ht="15.75" thickBot="1" x14ac:dyDescent="0.3">
      <c r="B6" s="75" t="s">
        <v>772</v>
      </c>
      <c r="H6"/>
      <c r="L6" s="64"/>
      <c r="M6" s="64"/>
    </row>
    <row r="7" spans="1:14" s="113" customFormat="1" x14ac:dyDescent="0.25">
      <c r="A7" s="66"/>
      <c r="B7" s="90"/>
      <c r="C7" s="66"/>
      <c r="D7" s="66"/>
      <c r="E7" s="66"/>
      <c r="F7" s="66"/>
      <c r="G7" s="64"/>
      <c r="H7"/>
      <c r="I7" s="66"/>
      <c r="J7" s="66"/>
      <c r="K7" s="66"/>
      <c r="L7" s="64"/>
      <c r="M7" s="64"/>
      <c r="N7" s="64"/>
    </row>
    <row r="8" spans="1:14" ht="37.5" x14ac:dyDescent="0.25">
      <c r="A8" s="77" t="s">
        <v>80</v>
      </c>
      <c r="B8" s="77" t="s">
        <v>772</v>
      </c>
      <c r="C8" s="78"/>
      <c r="D8" s="78"/>
      <c r="E8" s="78"/>
      <c r="F8" s="78"/>
      <c r="G8" s="79"/>
      <c r="H8"/>
      <c r="I8" s="83"/>
      <c r="J8" s="72"/>
      <c r="K8" s="72"/>
      <c r="L8" s="72"/>
      <c r="M8" s="72"/>
    </row>
    <row r="9" spans="1:14" ht="15" customHeight="1" x14ac:dyDescent="0.25">
      <c r="A9" s="85"/>
      <c r="B9" s="86" t="s">
        <v>773</v>
      </c>
      <c r="C9" s="85"/>
      <c r="D9" s="85"/>
      <c r="E9" s="85"/>
      <c r="F9" s="88"/>
      <c r="G9" s="88"/>
      <c r="H9"/>
      <c r="I9" s="83"/>
      <c r="J9" s="80"/>
      <c r="K9" s="80"/>
      <c r="L9" s="80"/>
      <c r="M9" s="99"/>
      <c r="N9" s="99"/>
    </row>
    <row r="10" spans="1:14" x14ac:dyDescent="0.25">
      <c r="A10" s="66" t="s">
        <v>774</v>
      </c>
      <c r="B10" s="66" t="s">
        <v>775</v>
      </c>
      <c r="C10" s="187" t="s">
        <v>82</v>
      </c>
      <c r="E10" s="83"/>
      <c r="F10" s="83"/>
      <c r="H10"/>
      <c r="I10" s="83"/>
      <c r="L10" s="83"/>
      <c r="M10" s="83"/>
    </row>
    <row r="11" spans="1:14" outlineLevel="1" x14ac:dyDescent="0.25">
      <c r="A11" s="66" t="s">
        <v>776</v>
      </c>
      <c r="B11" s="95" t="s">
        <v>464</v>
      </c>
      <c r="C11" s="187"/>
      <c r="E11" s="83"/>
      <c r="F11" s="83"/>
      <c r="H11"/>
      <c r="I11" s="83"/>
      <c r="L11" s="83"/>
      <c r="M11" s="83"/>
    </row>
    <row r="12" spans="1:14" outlineLevel="1" x14ac:dyDescent="0.25">
      <c r="A12" s="66" t="s">
        <v>777</v>
      </c>
      <c r="B12" s="95" t="s">
        <v>466</v>
      </c>
      <c r="C12" s="187"/>
      <c r="E12" s="83"/>
      <c r="F12" s="83"/>
      <c r="H12"/>
      <c r="I12" s="83"/>
      <c r="L12" s="83"/>
      <c r="M12" s="83"/>
    </row>
    <row r="13" spans="1:14" outlineLevel="1" x14ac:dyDescent="0.25">
      <c r="A13" s="66" t="s">
        <v>778</v>
      </c>
      <c r="E13" s="83"/>
      <c r="F13" s="83"/>
      <c r="H13"/>
      <c r="I13" s="83"/>
      <c r="L13" s="83"/>
      <c r="M13" s="83"/>
    </row>
    <row r="14" spans="1:14" outlineLevel="1" x14ac:dyDescent="0.25">
      <c r="A14" s="66" t="s">
        <v>779</v>
      </c>
      <c r="E14" s="83"/>
      <c r="F14" s="83"/>
      <c r="H14"/>
      <c r="I14" s="83"/>
      <c r="L14" s="83"/>
      <c r="M14" s="83"/>
    </row>
    <row r="15" spans="1:14" outlineLevel="1" x14ac:dyDescent="0.25">
      <c r="A15" s="66" t="s">
        <v>780</v>
      </c>
      <c r="E15" s="83"/>
      <c r="F15" s="83"/>
      <c r="H15"/>
      <c r="I15" s="83"/>
      <c r="L15" s="83"/>
      <c r="M15" s="83"/>
    </row>
    <row r="16" spans="1:14" outlineLevel="1" x14ac:dyDescent="0.25">
      <c r="A16" s="66" t="s">
        <v>781</v>
      </c>
      <c r="E16" s="83"/>
      <c r="F16" s="83"/>
      <c r="H16"/>
      <c r="I16" s="83"/>
      <c r="L16" s="83"/>
      <c r="M16" s="83"/>
    </row>
    <row r="17" spans="1:14" outlineLevel="1" x14ac:dyDescent="0.25">
      <c r="A17" s="66" t="s">
        <v>782</v>
      </c>
      <c r="E17" s="83"/>
      <c r="F17" s="83"/>
      <c r="H17"/>
      <c r="I17" s="83"/>
      <c r="L17" s="83"/>
      <c r="M17" s="83"/>
    </row>
    <row r="18" spans="1:14" x14ac:dyDescent="0.25">
      <c r="A18" s="85"/>
      <c r="B18" s="85" t="s">
        <v>783</v>
      </c>
      <c r="C18" s="85" t="s">
        <v>640</v>
      </c>
      <c r="D18" s="85" t="s">
        <v>784</v>
      </c>
      <c r="E18" s="85"/>
      <c r="F18" s="85" t="s">
        <v>785</v>
      </c>
      <c r="G18" s="85" t="s">
        <v>786</v>
      </c>
      <c r="H18"/>
      <c r="I18" s="112"/>
      <c r="J18" s="80"/>
      <c r="K18" s="80"/>
      <c r="L18" s="72"/>
      <c r="M18" s="80"/>
      <c r="N18" s="80"/>
    </row>
    <row r="19" spans="1:14" x14ac:dyDescent="0.25">
      <c r="A19" s="66" t="s">
        <v>787</v>
      </c>
      <c r="B19" s="66" t="s">
        <v>788</v>
      </c>
      <c r="C19" s="186" t="s">
        <v>82</v>
      </c>
      <c r="D19" s="80"/>
      <c r="E19" s="80"/>
      <c r="F19" s="99"/>
      <c r="G19" s="99"/>
      <c r="H19"/>
      <c r="I19" s="83"/>
      <c r="L19" s="80"/>
      <c r="M19" s="99"/>
      <c r="N19" s="99"/>
    </row>
    <row r="20" spans="1:14" x14ac:dyDescent="0.25">
      <c r="A20" s="80"/>
      <c r="B20" s="112"/>
      <c r="C20" s="80"/>
      <c r="D20" s="80"/>
      <c r="E20" s="80"/>
      <c r="F20" s="99"/>
      <c r="G20" s="99"/>
      <c r="H20"/>
      <c r="I20" s="112"/>
      <c r="J20" s="80"/>
      <c r="K20" s="80"/>
      <c r="L20" s="80"/>
      <c r="M20" s="99"/>
      <c r="N20" s="99"/>
    </row>
    <row r="21" spans="1:14" x14ac:dyDescent="0.25">
      <c r="B21" s="66" t="s">
        <v>645</v>
      </c>
      <c r="C21" s="80"/>
      <c r="D21" s="80"/>
      <c r="E21" s="80"/>
      <c r="F21" s="99"/>
      <c r="G21" s="99"/>
      <c r="H21"/>
      <c r="I21" s="83"/>
      <c r="J21" s="80"/>
      <c r="K21" s="80"/>
      <c r="L21" s="80"/>
      <c r="M21" s="99"/>
      <c r="N21" s="99"/>
    </row>
    <row r="22" spans="1:14" x14ac:dyDescent="0.25">
      <c r="A22" s="66" t="s">
        <v>789</v>
      </c>
      <c r="B22" s="83" t="s">
        <v>563</v>
      </c>
      <c r="C22" s="186" t="s">
        <v>82</v>
      </c>
      <c r="D22" s="187" t="s">
        <v>82</v>
      </c>
      <c r="E22" s="83"/>
      <c r="F22" s="198" t="str">
        <f>IF($C$37=0,"",IF(C22="[for completion]","",C22/$C$37))</f>
        <v/>
      </c>
      <c r="G22" s="198" t="str">
        <f>IF($D$37=0,"",IF(D22="[for completion]","",D22/$D$37))</f>
        <v/>
      </c>
      <c r="H22"/>
      <c r="I22" s="83"/>
      <c r="L22" s="83"/>
      <c r="M22" s="92"/>
      <c r="N22" s="92"/>
    </row>
    <row r="23" spans="1:14" x14ac:dyDescent="0.25">
      <c r="A23" s="66" t="s">
        <v>790</v>
      </c>
      <c r="B23" s="83" t="s">
        <v>563</v>
      </c>
      <c r="C23" s="186" t="s">
        <v>82</v>
      </c>
      <c r="D23" s="187" t="s">
        <v>82</v>
      </c>
      <c r="E23" s="83"/>
      <c r="F23" s="198" t="str">
        <f t="shared" ref="F23:F36" si="0">IF($C$37=0,"",IF(C23="[for completion]","",C23/$C$37))</f>
        <v/>
      </c>
      <c r="G23" s="198" t="str">
        <f t="shared" ref="G23:G36" si="1">IF($D$37=0,"",IF(D23="[for completion]","",D23/$D$37))</f>
        <v/>
      </c>
      <c r="H23"/>
      <c r="I23" s="83"/>
      <c r="L23" s="83"/>
      <c r="M23" s="92"/>
      <c r="N23" s="92"/>
    </row>
    <row r="24" spans="1:14" x14ac:dyDescent="0.25">
      <c r="A24" s="66" t="s">
        <v>791</v>
      </c>
      <c r="B24" s="83" t="s">
        <v>563</v>
      </c>
      <c r="C24" s="186" t="s">
        <v>82</v>
      </c>
      <c r="D24" s="187" t="s">
        <v>82</v>
      </c>
      <c r="F24" s="198" t="str">
        <f t="shared" si="0"/>
        <v/>
      </c>
      <c r="G24" s="198" t="str">
        <f t="shared" si="1"/>
        <v/>
      </c>
      <c r="H24"/>
      <c r="I24" s="83"/>
      <c r="M24" s="92"/>
      <c r="N24" s="92"/>
    </row>
    <row r="25" spans="1:14" x14ac:dyDescent="0.25">
      <c r="A25" s="66" t="s">
        <v>792</v>
      </c>
      <c r="B25" s="83" t="s">
        <v>563</v>
      </c>
      <c r="C25" s="186" t="s">
        <v>82</v>
      </c>
      <c r="D25" s="187" t="s">
        <v>82</v>
      </c>
      <c r="E25" s="103"/>
      <c r="F25" s="198" t="str">
        <f t="shared" si="0"/>
        <v/>
      </c>
      <c r="G25" s="198" t="str">
        <f t="shared" si="1"/>
        <v/>
      </c>
      <c r="H25"/>
      <c r="I25" s="83"/>
      <c r="L25" s="103"/>
      <c r="M25" s="92"/>
      <c r="N25" s="92"/>
    </row>
    <row r="26" spans="1:14" x14ac:dyDescent="0.25">
      <c r="A26" s="66" t="s">
        <v>793</v>
      </c>
      <c r="B26" s="83" t="s">
        <v>563</v>
      </c>
      <c r="C26" s="186" t="s">
        <v>82</v>
      </c>
      <c r="D26" s="187" t="s">
        <v>82</v>
      </c>
      <c r="E26" s="103"/>
      <c r="F26" s="198" t="str">
        <f t="shared" si="0"/>
        <v/>
      </c>
      <c r="G26" s="198" t="str">
        <f t="shared" si="1"/>
        <v/>
      </c>
      <c r="H26"/>
      <c r="I26" s="83"/>
      <c r="L26" s="103"/>
      <c r="M26" s="92"/>
      <c r="N26" s="92"/>
    </row>
    <row r="27" spans="1:14" x14ac:dyDescent="0.25">
      <c r="A27" s="66" t="s">
        <v>794</v>
      </c>
      <c r="B27" s="83" t="s">
        <v>563</v>
      </c>
      <c r="C27" s="186" t="s">
        <v>82</v>
      </c>
      <c r="D27" s="187" t="s">
        <v>82</v>
      </c>
      <c r="E27" s="103"/>
      <c r="F27" s="198" t="str">
        <f t="shared" si="0"/>
        <v/>
      </c>
      <c r="G27" s="198" t="str">
        <f t="shared" si="1"/>
        <v/>
      </c>
      <c r="H27"/>
      <c r="I27" s="83"/>
      <c r="L27" s="103"/>
      <c r="M27" s="92"/>
      <c r="N27" s="92"/>
    </row>
    <row r="28" spans="1:14" x14ac:dyDescent="0.25">
      <c r="A28" s="66" t="s">
        <v>795</v>
      </c>
      <c r="B28" s="83" t="s">
        <v>563</v>
      </c>
      <c r="C28" s="186" t="s">
        <v>82</v>
      </c>
      <c r="D28" s="187" t="s">
        <v>82</v>
      </c>
      <c r="E28" s="103"/>
      <c r="F28" s="198" t="str">
        <f t="shared" si="0"/>
        <v/>
      </c>
      <c r="G28" s="198" t="str">
        <f t="shared" si="1"/>
        <v/>
      </c>
      <c r="H28"/>
      <c r="I28" s="83"/>
      <c r="L28" s="103"/>
      <c r="M28" s="92"/>
      <c r="N28" s="92"/>
    </row>
    <row r="29" spans="1:14" x14ac:dyDescent="0.25">
      <c r="A29" s="66" t="s">
        <v>796</v>
      </c>
      <c r="B29" s="83" t="s">
        <v>563</v>
      </c>
      <c r="C29" s="186" t="s">
        <v>82</v>
      </c>
      <c r="D29" s="187" t="s">
        <v>82</v>
      </c>
      <c r="E29" s="103"/>
      <c r="F29" s="198" t="str">
        <f t="shared" si="0"/>
        <v/>
      </c>
      <c r="G29" s="198" t="str">
        <f t="shared" si="1"/>
        <v/>
      </c>
      <c r="H29"/>
      <c r="I29" s="83"/>
      <c r="L29" s="103"/>
      <c r="M29" s="92"/>
      <c r="N29" s="92"/>
    </row>
    <row r="30" spans="1:14" x14ac:dyDescent="0.25">
      <c r="A30" s="66" t="s">
        <v>797</v>
      </c>
      <c r="B30" s="83" t="s">
        <v>563</v>
      </c>
      <c r="C30" s="186" t="s">
        <v>82</v>
      </c>
      <c r="D30" s="187" t="s">
        <v>82</v>
      </c>
      <c r="E30" s="103"/>
      <c r="F30" s="198" t="str">
        <f t="shared" si="0"/>
        <v/>
      </c>
      <c r="G30" s="198" t="str">
        <f t="shared" si="1"/>
        <v/>
      </c>
      <c r="H30"/>
      <c r="I30" s="83"/>
      <c r="L30" s="103"/>
      <c r="M30" s="92"/>
      <c r="N30" s="92"/>
    </row>
    <row r="31" spans="1:14" x14ac:dyDescent="0.25">
      <c r="A31" s="66" t="s">
        <v>798</v>
      </c>
      <c r="B31" s="83" t="s">
        <v>563</v>
      </c>
      <c r="C31" s="186" t="s">
        <v>82</v>
      </c>
      <c r="D31" s="187" t="s">
        <v>82</v>
      </c>
      <c r="E31" s="103"/>
      <c r="F31" s="198" t="str">
        <f t="shared" si="0"/>
        <v/>
      </c>
      <c r="G31" s="198" t="str">
        <f t="shared" si="1"/>
        <v/>
      </c>
      <c r="H31"/>
      <c r="I31" s="83"/>
      <c r="L31" s="103"/>
      <c r="M31" s="92"/>
      <c r="N31" s="92"/>
    </row>
    <row r="32" spans="1:14" x14ac:dyDescent="0.25">
      <c r="A32" s="66" t="s">
        <v>799</v>
      </c>
      <c r="B32" s="83" t="s">
        <v>563</v>
      </c>
      <c r="C32" s="186" t="s">
        <v>82</v>
      </c>
      <c r="D32" s="187" t="s">
        <v>82</v>
      </c>
      <c r="E32" s="103"/>
      <c r="F32" s="198" t="str">
        <f t="shared" si="0"/>
        <v/>
      </c>
      <c r="G32" s="198" t="str">
        <f t="shared" si="1"/>
        <v/>
      </c>
      <c r="H32"/>
      <c r="I32" s="83"/>
      <c r="L32" s="103"/>
      <c r="M32" s="92"/>
      <c r="N32" s="92"/>
    </row>
    <row r="33" spans="1:14" x14ac:dyDescent="0.25">
      <c r="A33" s="66" t="s">
        <v>800</v>
      </c>
      <c r="B33" s="83" t="s">
        <v>563</v>
      </c>
      <c r="C33" s="186" t="s">
        <v>82</v>
      </c>
      <c r="D33" s="187" t="s">
        <v>82</v>
      </c>
      <c r="E33" s="103"/>
      <c r="F33" s="198" t="str">
        <f t="shared" si="0"/>
        <v/>
      </c>
      <c r="G33" s="198" t="str">
        <f t="shared" si="1"/>
        <v/>
      </c>
      <c r="H33"/>
      <c r="I33" s="83"/>
      <c r="L33" s="103"/>
      <c r="M33" s="92"/>
      <c r="N33" s="92"/>
    </row>
    <row r="34" spans="1:14" x14ac:dyDescent="0.25">
      <c r="A34" s="66" t="s">
        <v>801</v>
      </c>
      <c r="B34" s="83" t="s">
        <v>563</v>
      </c>
      <c r="C34" s="186" t="s">
        <v>82</v>
      </c>
      <c r="D34" s="187" t="s">
        <v>82</v>
      </c>
      <c r="E34" s="103"/>
      <c r="F34" s="198" t="str">
        <f t="shared" si="0"/>
        <v/>
      </c>
      <c r="G34" s="198" t="str">
        <f t="shared" si="1"/>
        <v/>
      </c>
      <c r="H34"/>
      <c r="I34" s="83"/>
      <c r="L34" s="103"/>
      <c r="M34" s="92"/>
      <c r="N34" s="92"/>
    </row>
    <row r="35" spans="1:14" x14ac:dyDescent="0.25">
      <c r="A35" s="66" t="s">
        <v>802</v>
      </c>
      <c r="B35" s="83" t="s">
        <v>563</v>
      </c>
      <c r="C35" s="186" t="s">
        <v>82</v>
      </c>
      <c r="D35" s="187" t="s">
        <v>82</v>
      </c>
      <c r="E35" s="103"/>
      <c r="F35" s="198" t="str">
        <f t="shared" si="0"/>
        <v/>
      </c>
      <c r="G35" s="198" t="str">
        <f t="shared" si="1"/>
        <v/>
      </c>
      <c r="H35"/>
      <c r="I35" s="83"/>
      <c r="L35" s="103"/>
      <c r="M35" s="92"/>
      <c r="N35" s="92"/>
    </row>
    <row r="36" spans="1:14" x14ac:dyDescent="0.25">
      <c r="A36" s="66" t="s">
        <v>803</v>
      </c>
      <c r="B36" s="83" t="s">
        <v>563</v>
      </c>
      <c r="C36" s="186" t="s">
        <v>82</v>
      </c>
      <c r="D36" s="187" t="s">
        <v>82</v>
      </c>
      <c r="E36" s="103"/>
      <c r="F36" s="198" t="str">
        <f t="shared" si="0"/>
        <v/>
      </c>
      <c r="G36" s="198" t="str">
        <f t="shared" si="1"/>
        <v/>
      </c>
      <c r="H36"/>
      <c r="I36" s="83"/>
      <c r="L36" s="103"/>
      <c r="M36" s="92"/>
      <c r="N36" s="92"/>
    </row>
    <row r="37" spans="1:14" x14ac:dyDescent="0.25">
      <c r="A37" s="66" t="s">
        <v>804</v>
      </c>
      <c r="B37" s="93" t="s">
        <v>144</v>
      </c>
      <c r="C37" s="188">
        <f>SUM(C22:C36)</f>
        <v>0</v>
      </c>
      <c r="D37" s="91">
        <f>SUM(D22:D36)</f>
        <v>0</v>
      </c>
      <c r="E37" s="103"/>
      <c r="F37" s="199">
        <f>SUM(F22:F36)</f>
        <v>0</v>
      </c>
      <c r="G37" s="199">
        <f>SUM(G22:G36)</f>
        <v>0</v>
      </c>
      <c r="H37"/>
      <c r="I37" s="93"/>
      <c r="J37" s="83"/>
      <c r="K37" s="83"/>
      <c r="L37" s="103"/>
      <c r="M37" s="94"/>
      <c r="N37" s="94"/>
    </row>
    <row r="38" spans="1:14" x14ac:dyDescent="0.25">
      <c r="A38" s="85"/>
      <c r="B38" s="86" t="s">
        <v>805</v>
      </c>
      <c r="C38" s="85" t="s">
        <v>111</v>
      </c>
      <c r="D38" s="85"/>
      <c r="E38" s="87"/>
      <c r="F38" s="85" t="s">
        <v>785</v>
      </c>
      <c r="G38" s="85"/>
      <c r="H38"/>
      <c r="I38" s="112"/>
      <c r="J38" s="80"/>
      <c r="K38" s="80"/>
      <c r="L38" s="72"/>
      <c r="M38" s="80"/>
      <c r="N38" s="80"/>
    </row>
    <row r="39" spans="1:14" x14ac:dyDescent="0.25">
      <c r="A39" s="66" t="s">
        <v>806</v>
      </c>
      <c r="B39" s="83" t="s">
        <v>807</v>
      </c>
      <c r="C39" s="186" t="s">
        <v>82</v>
      </c>
      <c r="E39" s="114"/>
      <c r="F39" s="198" t="str">
        <f>IF($C$42=0,"",IF(C39="[for completion]","",C39/$C$42))</f>
        <v/>
      </c>
      <c r="G39" s="91"/>
      <c r="H39"/>
      <c r="I39" s="83"/>
      <c r="L39" s="114"/>
      <c r="M39" s="92"/>
      <c r="N39" s="91"/>
    </row>
    <row r="40" spans="1:14" x14ac:dyDescent="0.25">
      <c r="A40" s="66" t="s">
        <v>808</v>
      </c>
      <c r="B40" s="83" t="s">
        <v>809</v>
      </c>
      <c r="C40" s="186" t="s">
        <v>82</v>
      </c>
      <c r="E40" s="114"/>
      <c r="F40" s="198" t="str">
        <f>IF($C$42=0,"",IF(C40="[for completion]","",C40/$C$42))</f>
        <v/>
      </c>
      <c r="G40" s="91"/>
      <c r="H40"/>
      <c r="I40" s="83"/>
      <c r="L40" s="114"/>
      <c r="M40" s="92"/>
      <c r="N40" s="91"/>
    </row>
    <row r="41" spans="1:14" x14ac:dyDescent="0.25">
      <c r="A41" s="66" t="s">
        <v>810</v>
      </c>
      <c r="B41" s="83" t="s">
        <v>142</v>
      </c>
      <c r="C41" s="186" t="s">
        <v>82</v>
      </c>
      <c r="E41" s="103"/>
      <c r="F41" s="198" t="str">
        <f>IF($C$42=0,"",IF(C41="[for completion]","",C41/$C$42))</f>
        <v/>
      </c>
      <c r="G41" s="91"/>
      <c r="H41"/>
      <c r="I41" s="83"/>
      <c r="L41" s="103"/>
      <c r="M41" s="92"/>
      <c r="N41" s="91"/>
    </row>
    <row r="42" spans="1:14" x14ac:dyDescent="0.25">
      <c r="A42" s="66" t="s">
        <v>811</v>
      </c>
      <c r="B42" s="93" t="s">
        <v>144</v>
      </c>
      <c r="C42" s="188">
        <f>SUM(C39:C41)</f>
        <v>0</v>
      </c>
      <c r="D42" s="83"/>
      <c r="E42" s="103"/>
      <c r="F42" s="199">
        <f>SUM(F39:F41)</f>
        <v>0</v>
      </c>
      <c r="G42" s="91"/>
      <c r="H42"/>
      <c r="I42" s="83"/>
      <c r="L42" s="103"/>
      <c r="M42" s="92"/>
      <c r="N42" s="91"/>
    </row>
    <row r="43" spans="1:14" outlineLevel="1" x14ac:dyDescent="0.25">
      <c r="A43" s="66" t="s">
        <v>812</v>
      </c>
      <c r="B43" s="93"/>
      <c r="C43" s="83"/>
      <c r="D43" s="83"/>
      <c r="E43" s="103"/>
      <c r="F43" s="94"/>
      <c r="G43" s="91"/>
      <c r="H43"/>
      <c r="I43" s="83"/>
      <c r="L43" s="103"/>
      <c r="M43" s="92"/>
      <c r="N43" s="91"/>
    </row>
    <row r="44" spans="1:14" outlineLevel="1" x14ac:dyDescent="0.25">
      <c r="A44" s="66" t="s">
        <v>813</v>
      </c>
      <c r="B44" s="93"/>
      <c r="C44" s="83"/>
      <c r="D44" s="83"/>
      <c r="E44" s="103"/>
      <c r="F44" s="94"/>
      <c r="G44" s="91"/>
      <c r="H44"/>
      <c r="I44" s="83"/>
      <c r="L44" s="103"/>
      <c r="M44" s="92"/>
      <c r="N44" s="91"/>
    </row>
    <row r="45" spans="1:14" outlineLevel="1" x14ac:dyDescent="0.25">
      <c r="A45" s="66" t="s">
        <v>814</v>
      </c>
      <c r="B45" s="83"/>
      <c r="E45" s="103"/>
      <c r="F45" s="92"/>
      <c r="G45" s="91"/>
      <c r="H45"/>
      <c r="I45" s="83"/>
      <c r="L45" s="103"/>
      <c r="M45" s="92"/>
      <c r="N45" s="91"/>
    </row>
    <row r="46" spans="1:14" outlineLevel="1" x14ac:dyDescent="0.25">
      <c r="A46" s="66" t="s">
        <v>815</v>
      </c>
      <c r="B46" s="83"/>
      <c r="E46" s="103"/>
      <c r="F46" s="92"/>
      <c r="G46" s="91"/>
      <c r="H46"/>
      <c r="I46" s="83"/>
      <c r="L46" s="103"/>
      <c r="M46" s="92"/>
      <c r="N46" s="91"/>
    </row>
    <row r="47" spans="1:14" outlineLevel="1" x14ac:dyDescent="0.25">
      <c r="A47" s="66" t="s">
        <v>816</v>
      </c>
      <c r="B47" s="83"/>
      <c r="E47" s="103"/>
      <c r="F47" s="92"/>
      <c r="G47" s="91"/>
      <c r="H47"/>
      <c r="I47" s="83"/>
      <c r="L47" s="103"/>
      <c r="M47" s="92"/>
      <c r="N47" s="91"/>
    </row>
    <row r="48" spans="1:14" ht="15" customHeight="1" x14ac:dyDescent="0.25">
      <c r="A48" s="85"/>
      <c r="B48" s="86" t="s">
        <v>480</v>
      </c>
      <c r="C48" s="85" t="s">
        <v>785</v>
      </c>
      <c r="D48" s="85"/>
      <c r="E48" s="87"/>
      <c r="F48" s="88"/>
      <c r="G48" s="88"/>
      <c r="H48"/>
      <c r="I48" s="112"/>
      <c r="J48" s="80"/>
      <c r="K48" s="80"/>
      <c r="L48" s="72"/>
      <c r="M48" s="99"/>
      <c r="N48" s="99"/>
    </row>
    <row r="49" spans="1:14" x14ac:dyDescent="0.25">
      <c r="A49" s="66" t="s">
        <v>817</v>
      </c>
      <c r="B49" s="111" t="s">
        <v>482</v>
      </c>
      <c r="C49" s="180">
        <f>SUM(C50:C76)</f>
        <v>0</v>
      </c>
      <c r="G49" s="66"/>
      <c r="H49"/>
      <c r="I49" s="72"/>
      <c r="N49" s="66"/>
    </row>
    <row r="50" spans="1:14" x14ac:dyDescent="0.25">
      <c r="A50" s="66" t="s">
        <v>818</v>
      </c>
      <c r="B50" s="66" t="s">
        <v>484</v>
      </c>
      <c r="C50" s="180" t="s">
        <v>82</v>
      </c>
      <c r="G50" s="66"/>
      <c r="H50"/>
      <c r="N50" s="66"/>
    </row>
    <row r="51" spans="1:14" x14ac:dyDescent="0.25">
      <c r="A51" s="66" t="s">
        <v>819</v>
      </c>
      <c r="B51" s="66" t="s">
        <v>486</v>
      </c>
      <c r="C51" s="180" t="s">
        <v>82</v>
      </c>
      <c r="G51" s="66"/>
      <c r="H51"/>
      <c r="N51" s="66"/>
    </row>
    <row r="52" spans="1:14" x14ac:dyDescent="0.25">
      <c r="A52" s="66" t="s">
        <v>820</v>
      </c>
      <c r="B52" s="66" t="s">
        <v>488</v>
      </c>
      <c r="C52" s="180" t="s">
        <v>82</v>
      </c>
      <c r="G52" s="66"/>
      <c r="H52"/>
      <c r="N52" s="66"/>
    </row>
    <row r="53" spans="1:14" x14ac:dyDescent="0.25">
      <c r="A53" s="66" t="s">
        <v>821</v>
      </c>
      <c r="B53" s="66" t="s">
        <v>490</v>
      </c>
      <c r="C53" s="180" t="s">
        <v>82</v>
      </c>
      <c r="G53" s="66"/>
      <c r="H53"/>
      <c r="N53" s="66"/>
    </row>
    <row r="54" spans="1:14" x14ac:dyDescent="0.25">
      <c r="A54" s="66" t="s">
        <v>822</v>
      </c>
      <c r="B54" s="66" t="s">
        <v>492</v>
      </c>
      <c r="C54" s="180" t="s">
        <v>82</v>
      </c>
      <c r="G54" s="66"/>
      <c r="H54"/>
      <c r="N54" s="66"/>
    </row>
    <row r="55" spans="1:14" x14ac:dyDescent="0.25">
      <c r="A55" s="66" t="s">
        <v>823</v>
      </c>
      <c r="B55" s="66" t="s">
        <v>2279</v>
      </c>
      <c r="C55" s="180" t="s">
        <v>82</v>
      </c>
      <c r="G55" s="66"/>
      <c r="H55"/>
      <c r="N55" s="66"/>
    </row>
    <row r="56" spans="1:14" x14ac:dyDescent="0.25">
      <c r="A56" s="66" t="s">
        <v>824</v>
      </c>
      <c r="B56" s="66" t="s">
        <v>495</v>
      </c>
      <c r="C56" s="180" t="s">
        <v>82</v>
      </c>
      <c r="G56" s="66"/>
      <c r="H56"/>
      <c r="N56" s="66"/>
    </row>
    <row r="57" spans="1:14" x14ac:dyDescent="0.25">
      <c r="A57" s="66" t="s">
        <v>825</v>
      </c>
      <c r="B57" s="66" t="s">
        <v>497</v>
      </c>
      <c r="C57" s="180" t="s">
        <v>82</v>
      </c>
      <c r="G57" s="66"/>
      <c r="H57"/>
      <c r="N57" s="66"/>
    </row>
    <row r="58" spans="1:14" x14ac:dyDescent="0.25">
      <c r="A58" s="66" t="s">
        <v>826</v>
      </c>
      <c r="B58" s="66" t="s">
        <v>499</v>
      </c>
      <c r="C58" s="180" t="s">
        <v>82</v>
      </c>
      <c r="G58" s="66"/>
      <c r="H58"/>
      <c r="N58" s="66"/>
    </row>
    <row r="59" spans="1:14" x14ac:dyDescent="0.25">
      <c r="A59" s="66" t="s">
        <v>827</v>
      </c>
      <c r="B59" s="66" t="s">
        <v>501</v>
      </c>
      <c r="C59" s="180" t="s">
        <v>82</v>
      </c>
      <c r="G59" s="66"/>
      <c r="H59"/>
      <c r="N59" s="66"/>
    </row>
    <row r="60" spans="1:14" x14ac:dyDescent="0.25">
      <c r="A60" s="66" t="s">
        <v>828</v>
      </c>
      <c r="B60" s="66" t="s">
        <v>503</v>
      </c>
      <c r="C60" s="180" t="s">
        <v>82</v>
      </c>
      <c r="G60" s="66"/>
      <c r="H60"/>
      <c r="N60" s="66"/>
    </row>
    <row r="61" spans="1:14" x14ac:dyDescent="0.25">
      <c r="A61" s="66" t="s">
        <v>829</v>
      </c>
      <c r="B61" s="66" t="s">
        <v>505</v>
      </c>
      <c r="C61" s="180" t="s">
        <v>82</v>
      </c>
      <c r="G61" s="66"/>
      <c r="H61"/>
      <c r="N61" s="66"/>
    </row>
    <row r="62" spans="1:14" x14ac:dyDescent="0.25">
      <c r="A62" s="66" t="s">
        <v>830</v>
      </c>
      <c r="B62" s="66" t="s">
        <v>507</v>
      </c>
      <c r="C62" s="180" t="s">
        <v>82</v>
      </c>
      <c r="G62" s="66"/>
      <c r="H62"/>
      <c r="N62" s="66"/>
    </row>
    <row r="63" spans="1:14" x14ac:dyDescent="0.25">
      <c r="A63" s="66" t="s">
        <v>831</v>
      </c>
      <c r="B63" s="66" t="s">
        <v>509</v>
      </c>
      <c r="C63" s="180" t="s">
        <v>82</v>
      </c>
      <c r="G63" s="66"/>
      <c r="H63"/>
      <c r="N63" s="66"/>
    </row>
    <row r="64" spans="1:14" x14ac:dyDescent="0.25">
      <c r="A64" s="66" t="s">
        <v>832</v>
      </c>
      <c r="B64" s="66" t="s">
        <v>511</v>
      </c>
      <c r="C64" s="180" t="s">
        <v>82</v>
      </c>
      <c r="G64" s="66"/>
      <c r="H64"/>
      <c r="N64" s="66"/>
    </row>
    <row r="65" spans="1:14" x14ac:dyDescent="0.25">
      <c r="A65" s="66" t="s">
        <v>833</v>
      </c>
      <c r="B65" s="66" t="s">
        <v>3</v>
      </c>
      <c r="C65" s="180" t="s">
        <v>82</v>
      </c>
      <c r="G65" s="66"/>
      <c r="H65"/>
      <c r="N65" s="66"/>
    </row>
    <row r="66" spans="1:14" x14ac:dyDescent="0.25">
      <c r="A66" s="66" t="s">
        <v>834</v>
      </c>
      <c r="B66" s="66" t="s">
        <v>514</v>
      </c>
      <c r="C66" s="180" t="s">
        <v>82</v>
      </c>
      <c r="G66" s="66"/>
      <c r="H66"/>
      <c r="N66" s="66"/>
    </row>
    <row r="67" spans="1:14" x14ac:dyDescent="0.25">
      <c r="A67" s="66" t="s">
        <v>835</v>
      </c>
      <c r="B67" s="66" t="s">
        <v>516</v>
      </c>
      <c r="C67" s="180" t="s">
        <v>82</v>
      </c>
      <c r="G67" s="66"/>
      <c r="H67"/>
      <c r="N67" s="66"/>
    </row>
    <row r="68" spans="1:14" x14ac:dyDescent="0.25">
      <c r="A68" s="66" t="s">
        <v>836</v>
      </c>
      <c r="B68" s="66" t="s">
        <v>518</v>
      </c>
      <c r="C68" s="180" t="s">
        <v>82</v>
      </c>
      <c r="G68" s="66"/>
      <c r="H68"/>
      <c r="N68" s="66"/>
    </row>
    <row r="69" spans="1:14" x14ac:dyDescent="0.25">
      <c r="A69" s="274" t="s">
        <v>837</v>
      </c>
      <c r="B69" s="66" t="s">
        <v>520</v>
      </c>
      <c r="C69" s="180" t="s">
        <v>82</v>
      </c>
      <c r="G69" s="66"/>
      <c r="H69"/>
      <c r="N69" s="66"/>
    </row>
    <row r="70" spans="1:14" x14ac:dyDescent="0.25">
      <c r="A70" s="274" t="s">
        <v>838</v>
      </c>
      <c r="B70" s="66" t="s">
        <v>522</v>
      </c>
      <c r="C70" s="180" t="s">
        <v>82</v>
      </c>
      <c r="G70" s="66"/>
      <c r="H70"/>
      <c r="N70" s="66"/>
    </row>
    <row r="71" spans="1:14" x14ac:dyDescent="0.25">
      <c r="A71" s="274" t="s">
        <v>839</v>
      </c>
      <c r="B71" s="66" t="s">
        <v>524</v>
      </c>
      <c r="C71" s="180" t="s">
        <v>82</v>
      </c>
      <c r="G71" s="66"/>
      <c r="H71"/>
      <c r="N71" s="66"/>
    </row>
    <row r="72" spans="1:14" x14ac:dyDescent="0.25">
      <c r="A72" s="274" t="s">
        <v>840</v>
      </c>
      <c r="B72" s="66" t="s">
        <v>526</v>
      </c>
      <c r="C72" s="180" t="s">
        <v>82</v>
      </c>
      <c r="G72" s="66"/>
      <c r="H72"/>
      <c r="N72" s="66"/>
    </row>
    <row r="73" spans="1:14" x14ac:dyDescent="0.25">
      <c r="A73" s="274" t="s">
        <v>841</v>
      </c>
      <c r="B73" s="66" t="s">
        <v>528</v>
      </c>
      <c r="C73" s="180" t="s">
        <v>82</v>
      </c>
      <c r="G73" s="66"/>
      <c r="H73"/>
      <c r="N73" s="66"/>
    </row>
    <row r="74" spans="1:14" x14ac:dyDescent="0.25">
      <c r="A74" s="274" t="s">
        <v>842</v>
      </c>
      <c r="B74" s="66" t="s">
        <v>530</v>
      </c>
      <c r="C74" s="180" t="s">
        <v>82</v>
      </c>
      <c r="G74" s="66"/>
      <c r="H74"/>
      <c r="N74" s="66"/>
    </row>
    <row r="75" spans="1:14" x14ac:dyDescent="0.25">
      <c r="A75" s="274" t="s">
        <v>843</v>
      </c>
      <c r="B75" s="66" t="s">
        <v>532</v>
      </c>
      <c r="C75" s="180" t="s">
        <v>82</v>
      </c>
      <c r="G75" s="66"/>
      <c r="H75"/>
      <c r="N75" s="66"/>
    </row>
    <row r="76" spans="1:14" x14ac:dyDescent="0.25">
      <c r="A76" s="274" t="s">
        <v>844</v>
      </c>
      <c r="B76" s="66" t="s">
        <v>6</v>
      </c>
      <c r="C76" s="180" t="s">
        <v>82</v>
      </c>
      <c r="G76" s="66"/>
      <c r="H76"/>
      <c r="N76" s="66"/>
    </row>
    <row r="77" spans="1:14" x14ac:dyDescent="0.25">
      <c r="A77" s="274" t="s">
        <v>845</v>
      </c>
      <c r="B77" s="111" t="s">
        <v>299</v>
      </c>
      <c r="C77" s="180">
        <f>SUM(C78:C80)</f>
        <v>0</v>
      </c>
      <c r="G77" s="66"/>
      <c r="H77"/>
      <c r="I77" s="72"/>
      <c r="N77" s="66"/>
    </row>
    <row r="78" spans="1:14" x14ac:dyDescent="0.25">
      <c r="A78" s="274" t="s">
        <v>846</v>
      </c>
      <c r="B78" s="66" t="s">
        <v>538</v>
      </c>
      <c r="C78" s="180" t="s">
        <v>82</v>
      </c>
      <c r="G78" s="66"/>
      <c r="H78"/>
      <c r="N78" s="66"/>
    </row>
    <row r="79" spans="1:14" x14ac:dyDescent="0.25">
      <c r="A79" s="274" t="s">
        <v>847</v>
      </c>
      <c r="B79" s="66" t="s">
        <v>540</v>
      </c>
      <c r="C79" s="180" t="s">
        <v>82</v>
      </c>
      <c r="G79" s="66"/>
      <c r="H79"/>
      <c r="N79" s="66"/>
    </row>
    <row r="80" spans="1:14" x14ac:dyDescent="0.25">
      <c r="A80" s="274" t="s">
        <v>848</v>
      </c>
      <c r="B80" s="66" t="s">
        <v>2</v>
      </c>
      <c r="C80" s="180" t="s">
        <v>82</v>
      </c>
      <c r="G80" s="66"/>
      <c r="H80"/>
      <c r="N80" s="66"/>
    </row>
    <row r="81" spans="1:14" x14ac:dyDescent="0.25">
      <c r="A81" s="274" t="s">
        <v>849</v>
      </c>
      <c r="B81" s="111" t="s">
        <v>142</v>
      </c>
      <c r="C81" s="180">
        <f>SUM(C82:C92)</f>
        <v>0</v>
      </c>
      <c r="G81" s="66"/>
      <c r="H81"/>
      <c r="I81" s="72"/>
      <c r="N81" s="66"/>
    </row>
    <row r="82" spans="1:14" x14ac:dyDescent="0.25">
      <c r="A82" s="274" t="s">
        <v>850</v>
      </c>
      <c r="B82" s="83" t="s">
        <v>301</v>
      </c>
      <c r="C82" s="180" t="s">
        <v>82</v>
      </c>
      <c r="G82" s="66"/>
      <c r="H82"/>
      <c r="I82" s="83"/>
      <c r="N82" s="66"/>
    </row>
    <row r="83" spans="1:14" x14ac:dyDescent="0.25">
      <c r="A83" s="274" t="s">
        <v>851</v>
      </c>
      <c r="B83" s="274" t="s">
        <v>535</v>
      </c>
      <c r="C83" s="180" t="s">
        <v>82</v>
      </c>
      <c r="D83" s="274"/>
      <c r="E83" s="274"/>
      <c r="F83" s="274"/>
      <c r="G83" s="274"/>
      <c r="H83" s="257"/>
      <c r="I83" s="260"/>
      <c r="J83" s="274"/>
      <c r="K83" s="274"/>
      <c r="L83" s="274"/>
      <c r="M83" s="274"/>
      <c r="N83" s="274"/>
    </row>
    <row r="84" spans="1:14" x14ac:dyDescent="0.25">
      <c r="A84" s="274" t="s">
        <v>852</v>
      </c>
      <c r="B84" s="83" t="s">
        <v>303</v>
      </c>
      <c r="C84" s="180" t="s">
        <v>82</v>
      </c>
      <c r="G84" s="66"/>
      <c r="H84"/>
      <c r="I84" s="83"/>
      <c r="N84" s="66"/>
    </row>
    <row r="85" spans="1:14" x14ac:dyDescent="0.25">
      <c r="A85" s="274" t="s">
        <v>853</v>
      </c>
      <c r="B85" s="83" t="s">
        <v>305</v>
      </c>
      <c r="C85" s="180" t="s">
        <v>82</v>
      </c>
      <c r="G85" s="66"/>
      <c r="H85"/>
      <c r="I85" s="83"/>
      <c r="N85" s="66"/>
    </row>
    <row r="86" spans="1:14" x14ac:dyDescent="0.25">
      <c r="A86" s="274" t="s">
        <v>854</v>
      </c>
      <c r="B86" s="83" t="s">
        <v>12</v>
      </c>
      <c r="C86" s="180" t="s">
        <v>82</v>
      </c>
      <c r="G86" s="66"/>
      <c r="H86"/>
      <c r="I86" s="83"/>
      <c r="N86" s="66"/>
    </row>
    <row r="87" spans="1:14" x14ac:dyDescent="0.25">
      <c r="A87" s="274" t="s">
        <v>855</v>
      </c>
      <c r="B87" s="83" t="s">
        <v>308</v>
      </c>
      <c r="C87" s="180" t="s">
        <v>82</v>
      </c>
      <c r="G87" s="66"/>
      <c r="H87"/>
      <c r="I87" s="83"/>
      <c r="N87" s="66"/>
    </row>
    <row r="88" spans="1:14" x14ac:dyDescent="0.25">
      <c r="A88" s="274" t="s">
        <v>856</v>
      </c>
      <c r="B88" s="83" t="s">
        <v>310</v>
      </c>
      <c r="C88" s="180" t="s">
        <v>82</v>
      </c>
      <c r="G88" s="66"/>
      <c r="H88"/>
      <c r="I88" s="83"/>
      <c r="N88" s="66"/>
    </row>
    <row r="89" spans="1:14" x14ac:dyDescent="0.25">
      <c r="A89" s="274" t="s">
        <v>857</v>
      </c>
      <c r="B89" s="83" t="s">
        <v>312</v>
      </c>
      <c r="C89" s="180" t="s">
        <v>82</v>
      </c>
      <c r="G89" s="66"/>
      <c r="H89"/>
      <c r="I89" s="83"/>
      <c r="N89" s="66"/>
    </row>
    <row r="90" spans="1:14" x14ac:dyDescent="0.25">
      <c r="A90" s="274" t="s">
        <v>858</v>
      </c>
      <c r="B90" s="83" t="s">
        <v>314</v>
      </c>
      <c r="C90" s="180" t="s">
        <v>82</v>
      </c>
      <c r="G90" s="66"/>
      <c r="H90"/>
      <c r="I90" s="83"/>
      <c r="N90" s="66"/>
    </row>
    <row r="91" spans="1:14" x14ac:dyDescent="0.25">
      <c r="A91" s="274" t="s">
        <v>859</v>
      </c>
      <c r="B91" s="83" t="s">
        <v>316</v>
      </c>
      <c r="C91" s="180" t="s">
        <v>82</v>
      </c>
      <c r="G91" s="66"/>
      <c r="H91"/>
      <c r="I91" s="83"/>
      <c r="N91" s="66"/>
    </row>
    <row r="92" spans="1:14" x14ac:dyDescent="0.25">
      <c r="A92" s="274" t="s">
        <v>860</v>
      </c>
      <c r="B92" s="83" t="s">
        <v>142</v>
      </c>
      <c r="C92" s="180" t="s">
        <v>82</v>
      </c>
      <c r="G92" s="66"/>
      <c r="H92"/>
      <c r="I92" s="83"/>
      <c r="N92" s="66"/>
    </row>
    <row r="93" spans="1:14" outlineLevel="1" x14ac:dyDescent="0.25">
      <c r="A93" s="66" t="s">
        <v>861</v>
      </c>
      <c r="B93" s="95" t="s">
        <v>146</v>
      </c>
      <c r="C93" s="180"/>
      <c r="G93" s="66"/>
      <c r="H93"/>
      <c r="I93" s="83"/>
      <c r="N93" s="66"/>
    </row>
    <row r="94" spans="1:14" outlineLevel="1" x14ac:dyDescent="0.25">
      <c r="A94" s="66" t="s">
        <v>862</v>
      </c>
      <c r="B94" s="95" t="s">
        <v>146</v>
      </c>
      <c r="C94" s="180"/>
      <c r="G94" s="66"/>
      <c r="H94"/>
      <c r="I94" s="83"/>
      <c r="N94" s="66"/>
    </row>
    <row r="95" spans="1:14" outlineLevel="1" x14ac:dyDescent="0.25">
      <c r="A95" s="66" t="s">
        <v>863</v>
      </c>
      <c r="B95" s="95" t="s">
        <v>146</v>
      </c>
      <c r="C95" s="180"/>
      <c r="G95" s="66"/>
      <c r="H95"/>
      <c r="I95" s="83"/>
      <c r="N95" s="66"/>
    </row>
    <row r="96" spans="1:14" outlineLevel="1" x14ac:dyDescent="0.25">
      <c r="A96" s="66" t="s">
        <v>864</v>
      </c>
      <c r="B96" s="95" t="s">
        <v>146</v>
      </c>
      <c r="C96" s="180"/>
      <c r="G96" s="66"/>
      <c r="H96"/>
      <c r="I96" s="83"/>
      <c r="N96" s="66"/>
    </row>
    <row r="97" spans="1:14" outlineLevel="1" x14ac:dyDescent="0.25">
      <c r="A97" s="66" t="s">
        <v>865</v>
      </c>
      <c r="B97" s="95" t="s">
        <v>146</v>
      </c>
      <c r="C97" s="180"/>
      <c r="G97" s="66"/>
      <c r="H97"/>
      <c r="I97" s="83"/>
      <c r="N97" s="66"/>
    </row>
    <row r="98" spans="1:14" outlineLevel="1" x14ac:dyDescent="0.25">
      <c r="A98" s="66" t="s">
        <v>866</v>
      </c>
      <c r="B98" s="95" t="s">
        <v>146</v>
      </c>
      <c r="C98" s="180"/>
      <c r="G98" s="66"/>
      <c r="H98"/>
      <c r="I98" s="83"/>
      <c r="N98" s="66"/>
    </row>
    <row r="99" spans="1:14" outlineLevel="1" x14ac:dyDescent="0.25">
      <c r="A99" s="66" t="s">
        <v>867</v>
      </c>
      <c r="B99" s="95" t="s">
        <v>146</v>
      </c>
      <c r="C99" s="180"/>
      <c r="G99" s="66"/>
      <c r="H99"/>
      <c r="I99" s="83"/>
      <c r="N99" s="66"/>
    </row>
    <row r="100" spans="1:14" outlineLevel="1" x14ac:dyDescent="0.25">
      <c r="A100" s="66" t="s">
        <v>868</v>
      </c>
      <c r="B100" s="95" t="s">
        <v>146</v>
      </c>
      <c r="C100" s="180"/>
      <c r="G100" s="66"/>
      <c r="H100"/>
      <c r="I100" s="83"/>
      <c r="N100" s="66"/>
    </row>
    <row r="101" spans="1:14" outlineLevel="1" x14ac:dyDescent="0.25">
      <c r="A101" s="66" t="s">
        <v>869</v>
      </c>
      <c r="B101" s="95" t="s">
        <v>146</v>
      </c>
      <c r="C101" s="180"/>
      <c r="G101" s="66"/>
      <c r="H101"/>
      <c r="I101" s="83"/>
      <c r="N101" s="66"/>
    </row>
    <row r="102" spans="1:14" outlineLevel="1" x14ac:dyDescent="0.25">
      <c r="A102" s="66" t="s">
        <v>870</v>
      </c>
      <c r="B102" s="95" t="s">
        <v>146</v>
      </c>
      <c r="C102" s="180"/>
      <c r="G102" s="66"/>
      <c r="H102"/>
      <c r="I102" s="83"/>
      <c r="N102" s="66"/>
    </row>
    <row r="103" spans="1:14" ht="15" customHeight="1" x14ac:dyDescent="0.25">
      <c r="A103" s="85"/>
      <c r="B103" s="192" t="s">
        <v>1530</v>
      </c>
      <c r="C103" s="181" t="s">
        <v>785</v>
      </c>
      <c r="D103" s="85"/>
      <c r="E103" s="87"/>
      <c r="F103" s="85"/>
      <c r="G103" s="88"/>
      <c r="H103"/>
      <c r="I103" s="112"/>
      <c r="J103" s="80"/>
      <c r="K103" s="80"/>
      <c r="L103" s="72"/>
      <c r="M103" s="80"/>
      <c r="N103" s="99"/>
    </row>
    <row r="104" spans="1:14" x14ac:dyDescent="0.25">
      <c r="A104" s="66" t="s">
        <v>871</v>
      </c>
      <c r="B104" s="83" t="s">
        <v>563</v>
      </c>
      <c r="C104" s="180" t="s">
        <v>82</v>
      </c>
      <c r="G104" s="66"/>
      <c r="H104"/>
      <c r="I104" s="83"/>
      <c r="N104" s="66"/>
    </row>
    <row r="105" spans="1:14" x14ac:dyDescent="0.25">
      <c r="A105" s="66" t="s">
        <v>872</v>
      </c>
      <c r="B105" s="83" t="s">
        <v>563</v>
      </c>
      <c r="C105" s="180" t="s">
        <v>82</v>
      </c>
      <c r="G105" s="66"/>
      <c r="H105"/>
      <c r="I105" s="83"/>
      <c r="N105" s="66"/>
    </row>
    <row r="106" spans="1:14" x14ac:dyDescent="0.25">
      <c r="A106" s="66" t="s">
        <v>873</v>
      </c>
      <c r="B106" s="83" t="s">
        <v>563</v>
      </c>
      <c r="C106" s="180" t="s">
        <v>82</v>
      </c>
      <c r="G106" s="66"/>
      <c r="H106"/>
      <c r="I106" s="83"/>
      <c r="N106" s="66"/>
    </row>
    <row r="107" spans="1:14" x14ac:dyDescent="0.25">
      <c r="A107" s="66" t="s">
        <v>874</v>
      </c>
      <c r="B107" s="83" t="s">
        <v>563</v>
      </c>
      <c r="C107" s="180" t="s">
        <v>82</v>
      </c>
      <c r="G107" s="66"/>
      <c r="H107"/>
      <c r="I107" s="83"/>
      <c r="N107" s="66"/>
    </row>
    <row r="108" spans="1:14" x14ac:dyDescent="0.25">
      <c r="A108" s="66" t="s">
        <v>875</v>
      </c>
      <c r="B108" s="83" t="s">
        <v>563</v>
      </c>
      <c r="C108" s="180" t="s">
        <v>82</v>
      </c>
      <c r="G108" s="66"/>
      <c r="H108"/>
      <c r="I108" s="83"/>
      <c r="N108" s="66"/>
    </row>
    <row r="109" spans="1:14" x14ac:dyDescent="0.25">
      <c r="A109" s="66" t="s">
        <v>876</v>
      </c>
      <c r="B109" s="83" t="s">
        <v>563</v>
      </c>
      <c r="C109" s="180" t="s">
        <v>82</v>
      </c>
      <c r="G109" s="66"/>
      <c r="H109"/>
      <c r="I109" s="83"/>
      <c r="N109" s="66"/>
    </row>
    <row r="110" spans="1:14" x14ac:dyDescent="0.25">
      <c r="A110" s="66" t="s">
        <v>877</v>
      </c>
      <c r="B110" s="83" t="s">
        <v>563</v>
      </c>
      <c r="C110" s="180" t="s">
        <v>82</v>
      </c>
      <c r="G110" s="66"/>
      <c r="H110"/>
      <c r="I110" s="83"/>
      <c r="N110" s="66"/>
    </row>
    <row r="111" spans="1:14" x14ac:dyDescent="0.25">
      <c r="A111" s="66" t="s">
        <v>878</v>
      </c>
      <c r="B111" s="83" t="s">
        <v>563</v>
      </c>
      <c r="C111" s="180" t="s">
        <v>82</v>
      </c>
      <c r="G111" s="66"/>
      <c r="H111"/>
      <c r="I111" s="83"/>
      <c r="N111" s="66"/>
    </row>
    <row r="112" spans="1:14" x14ac:dyDescent="0.25">
      <c r="A112" s="66" t="s">
        <v>879</v>
      </c>
      <c r="B112" s="83" t="s">
        <v>563</v>
      </c>
      <c r="C112" s="180" t="s">
        <v>82</v>
      </c>
      <c r="G112" s="66"/>
      <c r="H112"/>
      <c r="I112" s="83"/>
      <c r="N112" s="66"/>
    </row>
    <row r="113" spans="1:14" x14ac:dyDescent="0.25">
      <c r="A113" s="66" t="s">
        <v>880</v>
      </c>
      <c r="B113" s="83" t="s">
        <v>563</v>
      </c>
      <c r="C113" s="180" t="s">
        <v>82</v>
      </c>
      <c r="G113" s="66"/>
      <c r="H113"/>
      <c r="I113" s="83"/>
      <c r="N113" s="66"/>
    </row>
    <row r="114" spans="1:14" x14ac:dyDescent="0.25">
      <c r="A114" s="66" t="s">
        <v>881</v>
      </c>
      <c r="B114" s="83" t="s">
        <v>563</v>
      </c>
      <c r="C114" s="180" t="s">
        <v>82</v>
      </c>
      <c r="G114" s="66"/>
      <c r="H114"/>
      <c r="I114" s="83"/>
      <c r="N114" s="66"/>
    </row>
    <row r="115" spans="1:14" x14ac:dyDescent="0.25">
      <c r="A115" s="66" t="s">
        <v>882</v>
      </c>
      <c r="B115" s="83" t="s">
        <v>563</v>
      </c>
      <c r="C115" s="180" t="s">
        <v>82</v>
      </c>
      <c r="G115" s="66"/>
      <c r="H115"/>
      <c r="I115" s="83"/>
      <c r="N115" s="66"/>
    </row>
    <row r="116" spans="1:14" x14ac:dyDescent="0.25">
      <c r="A116" s="66" t="s">
        <v>883</v>
      </c>
      <c r="B116" s="83" t="s">
        <v>563</v>
      </c>
      <c r="C116" s="180" t="s">
        <v>82</v>
      </c>
      <c r="G116" s="66"/>
      <c r="H116"/>
      <c r="I116" s="83"/>
      <c r="N116" s="66"/>
    </row>
    <row r="117" spans="1:14" x14ac:dyDescent="0.25">
      <c r="A117" s="66" t="s">
        <v>884</v>
      </c>
      <c r="B117" s="83" t="s">
        <v>563</v>
      </c>
      <c r="C117" s="180" t="s">
        <v>82</v>
      </c>
      <c r="G117" s="66"/>
      <c r="H117"/>
      <c r="I117" s="83"/>
      <c r="N117" s="66"/>
    </row>
    <row r="118" spans="1:14" x14ac:dyDescent="0.25">
      <c r="A118" s="66" t="s">
        <v>885</v>
      </c>
      <c r="B118" s="83" t="s">
        <v>563</v>
      </c>
      <c r="C118" s="180" t="s">
        <v>82</v>
      </c>
      <c r="G118" s="66"/>
      <c r="H118"/>
      <c r="I118" s="83"/>
      <c r="N118" s="66"/>
    </row>
    <row r="119" spans="1:14" x14ac:dyDescent="0.25">
      <c r="A119" s="66" t="s">
        <v>886</v>
      </c>
      <c r="B119" s="83" t="s">
        <v>563</v>
      </c>
      <c r="C119" s="180" t="s">
        <v>82</v>
      </c>
      <c r="G119" s="66"/>
      <c r="H119"/>
      <c r="I119" s="83"/>
      <c r="N119" s="66"/>
    </row>
    <row r="120" spans="1:14" x14ac:dyDescent="0.25">
      <c r="A120" s="66" t="s">
        <v>887</v>
      </c>
      <c r="B120" s="83" t="s">
        <v>563</v>
      </c>
      <c r="C120" s="180" t="s">
        <v>82</v>
      </c>
      <c r="G120" s="66"/>
      <c r="H120"/>
      <c r="I120" s="83"/>
      <c r="N120" s="66"/>
    </row>
    <row r="121" spans="1:14" x14ac:dyDescent="0.25">
      <c r="A121" s="66" t="s">
        <v>888</v>
      </c>
      <c r="B121" s="83" t="s">
        <v>563</v>
      </c>
      <c r="C121" s="180" t="s">
        <v>82</v>
      </c>
      <c r="G121" s="66"/>
      <c r="H121"/>
      <c r="I121" s="83"/>
      <c r="N121" s="66"/>
    </row>
    <row r="122" spans="1:14" x14ac:dyDescent="0.25">
      <c r="A122" s="66" t="s">
        <v>889</v>
      </c>
      <c r="B122" s="83" t="s">
        <v>563</v>
      </c>
      <c r="C122" s="180" t="s">
        <v>82</v>
      </c>
      <c r="G122" s="66"/>
      <c r="H122"/>
      <c r="I122" s="83"/>
      <c r="N122" s="66"/>
    </row>
    <row r="123" spans="1:14" x14ac:dyDescent="0.25">
      <c r="A123" s="66" t="s">
        <v>890</v>
      </c>
      <c r="B123" s="83" t="s">
        <v>563</v>
      </c>
      <c r="C123" s="180" t="s">
        <v>82</v>
      </c>
      <c r="G123" s="66"/>
      <c r="H123"/>
      <c r="I123" s="83"/>
      <c r="N123" s="66"/>
    </row>
    <row r="124" spans="1:14" x14ac:dyDescent="0.25">
      <c r="A124" s="66" t="s">
        <v>891</v>
      </c>
      <c r="B124" s="83" t="s">
        <v>563</v>
      </c>
      <c r="C124" s="180" t="s">
        <v>82</v>
      </c>
      <c r="G124" s="66"/>
      <c r="H124"/>
      <c r="I124" s="83"/>
      <c r="N124" s="66"/>
    </row>
    <row r="125" spans="1:14" x14ac:dyDescent="0.25">
      <c r="A125" s="66" t="s">
        <v>892</v>
      </c>
      <c r="B125" s="83" t="s">
        <v>563</v>
      </c>
      <c r="C125" s="180" t="s">
        <v>82</v>
      </c>
      <c r="G125" s="66"/>
      <c r="H125"/>
      <c r="I125" s="83"/>
      <c r="N125" s="66"/>
    </row>
    <row r="126" spans="1:14" x14ac:dyDescent="0.25">
      <c r="A126" s="66" t="s">
        <v>893</v>
      </c>
      <c r="B126" s="83" t="s">
        <v>563</v>
      </c>
      <c r="C126" s="180" t="s">
        <v>82</v>
      </c>
      <c r="G126" s="66"/>
      <c r="H126"/>
      <c r="I126" s="83"/>
      <c r="N126" s="66"/>
    </row>
    <row r="127" spans="1:14" x14ac:dyDescent="0.25">
      <c r="A127" s="66" t="s">
        <v>894</v>
      </c>
      <c r="B127" s="83" t="s">
        <v>563</v>
      </c>
      <c r="C127" s="180" t="s">
        <v>82</v>
      </c>
      <c r="G127" s="66"/>
      <c r="H127"/>
      <c r="I127" s="83"/>
      <c r="N127" s="66"/>
    </row>
    <row r="128" spans="1:14" x14ac:dyDescent="0.25">
      <c r="A128" s="66" t="s">
        <v>895</v>
      </c>
      <c r="B128" s="83" t="s">
        <v>563</v>
      </c>
      <c r="C128" s="66" t="s">
        <v>82</v>
      </c>
      <c r="G128" s="66"/>
      <c r="H128"/>
      <c r="I128" s="83"/>
      <c r="N128" s="66"/>
    </row>
    <row r="129" spans="1:14" x14ac:dyDescent="0.25">
      <c r="A129" s="85"/>
      <c r="B129" s="86" t="s">
        <v>594</v>
      </c>
      <c r="C129" s="85" t="s">
        <v>785</v>
      </c>
      <c r="D129" s="85"/>
      <c r="E129" s="85"/>
      <c r="F129" s="88"/>
      <c r="G129" s="88"/>
      <c r="H129"/>
      <c r="I129" s="112"/>
      <c r="J129" s="80"/>
      <c r="K129" s="80"/>
      <c r="L129" s="80"/>
      <c r="M129" s="99"/>
      <c r="N129" s="99"/>
    </row>
    <row r="130" spans="1:14" x14ac:dyDescent="0.25">
      <c r="A130" s="66" t="s">
        <v>896</v>
      </c>
      <c r="B130" s="66" t="s">
        <v>596</v>
      </c>
      <c r="C130" s="180" t="s">
        <v>82</v>
      </c>
      <c r="D130"/>
      <c r="E130"/>
      <c r="F130"/>
      <c r="G130"/>
      <c r="H130"/>
      <c r="K130" s="108"/>
      <c r="L130" s="108"/>
      <c r="M130" s="108"/>
      <c r="N130" s="108"/>
    </row>
    <row r="131" spans="1:14" x14ac:dyDescent="0.25">
      <c r="A131" s="66" t="s">
        <v>897</v>
      </c>
      <c r="B131" s="66" t="s">
        <v>598</v>
      </c>
      <c r="C131" s="180" t="s">
        <v>82</v>
      </c>
      <c r="D131"/>
      <c r="E131"/>
      <c r="F131"/>
      <c r="G131"/>
      <c r="H131"/>
      <c r="K131" s="108"/>
      <c r="L131" s="108"/>
      <c r="M131" s="108"/>
      <c r="N131" s="108"/>
    </row>
    <row r="132" spans="1:14" x14ac:dyDescent="0.25">
      <c r="A132" s="66" t="s">
        <v>898</v>
      </c>
      <c r="B132" s="66" t="s">
        <v>142</v>
      </c>
      <c r="C132" s="180" t="s">
        <v>82</v>
      </c>
      <c r="D132"/>
      <c r="E132"/>
      <c r="F132"/>
      <c r="G132"/>
      <c r="H132"/>
      <c r="K132" s="108"/>
      <c r="L132" s="108"/>
      <c r="M132" s="108"/>
      <c r="N132" s="108"/>
    </row>
    <row r="133" spans="1:14" outlineLevel="1" x14ac:dyDescent="0.25">
      <c r="A133" s="66" t="s">
        <v>899</v>
      </c>
      <c r="C133" s="180"/>
      <c r="D133"/>
      <c r="E133"/>
      <c r="F133"/>
      <c r="G133"/>
      <c r="H133"/>
      <c r="K133" s="108"/>
      <c r="L133" s="108"/>
      <c r="M133" s="108"/>
      <c r="N133" s="108"/>
    </row>
    <row r="134" spans="1:14" outlineLevel="1" x14ac:dyDescent="0.25">
      <c r="A134" s="66" t="s">
        <v>900</v>
      </c>
      <c r="C134" s="180"/>
      <c r="D134"/>
      <c r="E134"/>
      <c r="F134"/>
      <c r="G134"/>
      <c r="H134"/>
      <c r="K134" s="108"/>
      <c r="L134" s="108"/>
      <c r="M134" s="108"/>
      <c r="N134" s="108"/>
    </row>
    <row r="135" spans="1:14" outlineLevel="1" x14ac:dyDescent="0.25">
      <c r="A135" s="66" t="s">
        <v>901</v>
      </c>
      <c r="C135" s="180"/>
      <c r="D135"/>
      <c r="E135"/>
      <c r="F135"/>
      <c r="G135"/>
      <c r="H135"/>
      <c r="K135" s="108"/>
      <c r="L135" s="108"/>
      <c r="M135" s="108"/>
      <c r="N135" s="108"/>
    </row>
    <row r="136" spans="1:14" outlineLevel="1" x14ac:dyDescent="0.25">
      <c r="A136" s="66" t="s">
        <v>902</v>
      </c>
      <c r="C136" s="180"/>
      <c r="D136"/>
      <c r="E136"/>
      <c r="F136"/>
      <c r="G136"/>
      <c r="H136"/>
      <c r="K136" s="108"/>
      <c r="L136" s="108"/>
      <c r="M136" s="108"/>
      <c r="N136" s="108"/>
    </row>
    <row r="137" spans="1:14" x14ac:dyDescent="0.25">
      <c r="A137" s="85"/>
      <c r="B137" s="86" t="s">
        <v>606</v>
      </c>
      <c r="C137" s="85" t="s">
        <v>785</v>
      </c>
      <c r="D137" s="85"/>
      <c r="E137" s="85"/>
      <c r="F137" s="88"/>
      <c r="G137" s="88"/>
      <c r="H137"/>
      <c r="I137" s="112"/>
      <c r="J137" s="80"/>
      <c r="K137" s="80"/>
      <c r="L137" s="80"/>
      <c r="M137" s="99"/>
      <c r="N137" s="99"/>
    </row>
    <row r="138" spans="1:14" x14ac:dyDescent="0.25">
      <c r="A138" s="66" t="s">
        <v>903</v>
      </c>
      <c r="B138" s="66" t="s">
        <v>608</v>
      </c>
      <c r="C138" s="180" t="s">
        <v>82</v>
      </c>
      <c r="D138" s="114"/>
      <c r="E138" s="114"/>
      <c r="F138" s="103"/>
      <c r="G138" s="91"/>
      <c r="H138"/>
      <c r="K138" s="114"/>
      <c r="L138" s="114"/>
      <c r="M138" s="103"/>
      <c r="N138" s="91"/>
    </row>
    <row r="139" spans="1:14" x14ac:dyDescent="0.25">
      <c r="A139" s="66" t="s">
        <v>904</v>
      </c>
      <c r="B139" s="66" t="s">
        <v>610</v>
      </c>
      <c r="C139" s="180" t="s">
        <v>82</v>
      </c>
      <c r="D139" s="114"/>
      <c r="E139" s="114"/>
      <c r="F139" s="103"/>
      <c r="G139" s="91"/>
      <c r="H139"/>
      <c r="K139" s="114"/>
      <c r="L139" s="114"/>
      <c r="M139" s="103"/>
      <c r="N139" s="91"/>
    </row>
    <row r="140" spans="1:14" x14ac:dyDescent="0.25">
      <c r="A140" s="66" t="s">
        <v>905</v>
      </c>
      <c r="B140" s="66" t="s">
        <v>142</v>
      </c>
      <c r="C140" s="180" t="s">
        <v>82</v>
      </c>
      <c r="D140" s="114"/>
      <c r="E140" s="114"/>
      <c r="F140" s="103"/>
      <c r="G140" s="91"/>
      <c r="H140"/>
      <c r="K140" s="114"/>
      <c r="L140" s="114"/>
      <c r="M140" s="103"/>
      <c r="N140" s="91"/>
    </row>
    <row r="141" spans="1:14" outlineLevel="1" x14ac:dyDescent="0.25">
      <c r="A141" s="66" t="s">
        <v>906</v>
      </c>
      <c r="C141" s="180"/>
      <c r="D141" s="114"/>
      <c r="E141" s="114"/>
      <c r="F141" s="103"/>
      <c r="G141" s="91"/>
      <c r="H141"/>
      <c r="K141" s="114"/>
      <c r="L141" s="114"/>
      <c r="M141" s="103"/>
      <c r="N141" s="91"/>
    </row>
    <row r="142" spans="1:14" outlineLevel="1" x14ac:dyDescent="0.25">
      <c r="A142" s="66" t="s">
        <v>907</v>
      </c>
      <c r="C142" s="180"/>
      <c r="D142" s="114"/>
      <c r="E142" s="114"/>
      <c r="F142" s="103"/>
      <c r="G142" s="91"/>
      <c r="H142"/>
      <c r="K142" s="114"/>
      <c r="L142" s="114"/>
      <c r="M142" s="103"/>
      <c r="N142" s="91"/>
    </row>
    <row r="143" spans="1:14" outlineLevel="1" x14ac:dyDescent="0.25">
      <c r="A143" s="66" t="s">
        <v>908</v>
      </c>
      <c r="C143" s="180"/>
      <c r="D143" s="114"/>
      <c r="E143" s="114"/>
      <c r="F143" s="103"/>
      <c r="G143" s="91"/>
      <c r="H143"/>
      <c r="K143" s="114"/>
      <c r="L143" s="114"/>
      <c r="M143" s="103"/>
      <c r="N143" s="91"/>
    </row>
    <row r="144" spans="1:14" outlineLevel="1" x14ac:dyDescent="0.25">
      <c r="A144" s="66" t="s">
        <v>909</v>
      </c>
      <c r="C144" s="180"/>
      <c r="D144" s="114"/>
      <c r="E144" s="114"/>
      <c r="F144" s="103"/>
      <c r="G144" s="91"/>
      <c r="H144"/>
      <c r="K144" s="114"/>
      <c r="L144" s="114"/>
      <c r="M144" s="103"/>
      <c r="N144" s="91"/>
    </row>
    <row r="145" spans="1:14" outlineLevel="1" x14ac:dyDescent="0.25">
      <c r="A145" s="66" t="s">
        <v>910</v>
      </c>
      <c r="C145" s="180"/>
      <c r="D145" s="114"/>
      <c r="E145" s="114"/>
      <c r="F145" s="103"/>
      <c r="G145" s="91"/>
      <c r="H145"/>
      <c r="K145" s="114"/>
      <c r="L145" s="114"/>
      <c r="M145" s="103"/>
      <c r="N145" s="91"/>
    </row>
    <row r="146" spans="1:14" outlineLevel="1" x14ac:dyDescent="0.25">
      <c r="A146" s="66" t="s">
        <v>911</v>
      </c>
      <c r="C146" s="180"/>
      <c r="D146" s="114"/>
      <c r="E146" s="114"/>
      <c r="F146" s="103"/>
      <c r="G146" s="91"/>
      <c r="H146"/>
      <c r="K146" s="114"/>
      <c r="L146" s="114"/>
      <c r="M146" s="103"/>
      <c r="N146" s="91"/>
    </row>
    <row r="147" spans="1:14" x14ac:dyDescent="0.25">
      <c r="A147" s="85"/>
      <c r="B147" s="86" t="s">
        <v>912</v>
      </c>
      <c r="C147" s="85" t="s">
        <v>111</v>
      </c>
      <c r="D147" s="85"/>
      <c r="E147" s="85"/>
      <c r="F147" s="85" t="s">
        <v>785</v>
      </c>
      <c r="G147" s="88"/>
      <c r="H147"/>
      <c r="I147" s="112"/>
      <c r="J147" s="80"/>
      <c r="K147" s="80"/>
      <c r="L147" s="80"/>
      <c r="M147" s="80"/>
      <c r="N147" s="99"/>
    </row>
    <row r="148" spans="1:14" x14ac:dyDescent="0.25">
      <c r="A148" s="66" t="s">
        <v>913</v>
      </c>
      <c r="B148" s="83" t="s">
        <v>914</v>
      </c>
      <c r="C148" s="186" t="s">
        <v>82</v>
      </c>
      <c r="D148" s="114"/>
      <c r="E148" s="114"/>
      <c r="F148" s="198" t="str">
        <f>IF($C$152=0,"",IF(C148="[for completion]","",C148/$C$152))</f>
        <v/>
      </c>
      <c r="G148" s="91"/>
      <c r="H148"/>
      <c r="I148" s="83"/>
      <c r="K148" s="114"/>
      <c r="L148" s="114"/>
      <c r="M148" s="92"/>
      <c r="N148" s="91"/>
    </row>
    <row r="149" spans="1:14" x14ac:dyDescent="0.25">
      <c r="A149" s="66" t="s">
        <v>915</v>
      </c>
      <c r="B149" s="83" t="s">
        <v>916</v>
      </c>
      <c r="C149" s="186" t="s">
        <v>82</v>
      </c>
      <c r="D149" s="114"/>
      <c r="E149" s="114"/>
      <c r="F149" s="198" t="str">
        <f>IF($C$152=0,"",IF(C149="[for completion]","",C149/$C$152))</f>
        <v/>
      </c>
      <c r="G149" s="91"/>
      <c r="H149"/>
      <c r="I149" s="83"/>
      <c r="K149" s="114"/>
      <c r="L149" s="114"/>
      <c r="M149" s="92"/>
      <c r="N149" s="91"/>
    </row>
    <row r="150" spans="1:14" x14ac:dyDescent="0.25">
      <c r="A150" s="66" t="s">
        <v>917</v>
      </c>
      <c r="B150" s="83" t="s">
        <v>918</v>
      </c>
      <c r="C150" s="186" t="s">
        <v>82</v>
      </c>
      <c r="D150" s="114"/>
      <c r="E150" s="114"/>
      <c r="F150" s="198" t="str">
        <f>IF($C$152=0,"",IF(C150="[for completion]","",C150/$C$152))</f>
        <v/>
      </c>
      <c r="G150" s="91"/>
      <c r="H150"/>
      <c r="I150" s="83"/>
      <c r="K150" s="114"/>
      <c r="L150" s="114"/>
      <c r="M150" s="92"/>
      <c r="N150" s="91"/>
    </row>
    <row r="151" spans="1:14" ht="15" customHeight="1" x14ac:dyDescent="0.25">
      <c r="A151" s="66" t="s">
        <v>919</v>
      </c>
      <c r="B151" s="83" t="s">
        <v>920</v>
      </c>
      <c r="C151" s="186" t="s">
        <v>82</v>
      </c>
      <c r="D151" s="114"/>
      <c r="E151" s="114"/>
      <c r="F151" s="198" t="str">
        <f>IF($C$152=0,"",IF(C151="[for completion]","",C151/$C$152))</f>
        <v/>
      </c>
      <c r="G151" s="91"/>
      <c r="H151"/>
      <c r="I151" s="83"/>
      <c r="K151" s="114"/>
      <c r="L151" s="114"/>
      <c r="M151" s="92"/>
      <c r="N151" s="91"/>
    </row>
    <row r="152" spans="1:14" ht="15" customHeight="1" x14ac:dyDescent="0.25">
      <c r="A152" s="66" t="s">
        <v>921</v>
      </c>
      <c r="B152" s="93" t="s">
        <v>144</v>
      </c>
      <c r="C152" s="188">
        <f>SUM(C148:C151)</f>
        <v>0</v>
      </c>
      <c r="D152" s="114"/>
      <c r="E152" s="114"/>
      <c r="F152" s="180">
        <f>SUM(F148:F151)</f>
        <v>0</v>
      </c>
      <c r="G152" s="91"/>
      <c r="H152"/>
      <c r="I152" s="83"/>
      <c r="K152" s="114"/>
      <c r="L152" s="114"/>
      <c r="M152" s="92"/>
      <c r="N152" s="91"/>
    </row>
    <row r="153" spans="1:14" ht="15" customHeight="1" outlineLevel="1" x14ac:dyDescent="0.25">
      <c r="A153" s="66" t="s">
        <v>922</v>
      </c>
      <c r="B153" s="95" t="s">
        <v>923</v>
      </c>
      <c r="D153" s="114"/>
      <c r="E153" s="114"/>
      <c r="F153" s="198" t="str">
        <f>IF($C$152=0,"",IF(C153="[for completion]","",C153/$C$152))</f>
        <v/>
      </c>
      <c r="G153" s="91"/>
      <c r="H153"/>
      <c r="I153" s="83"/>
      <c r="K153" s="114"/>
      <c r="L153" s="114"/>
      <c r="M153" s="92"/>
      <c r="N153" s="91"/>
    </row>
    <row r="154" spans="1:14" ht="15" customHeight="1" outlineLevel="1" x14ac:dyDescent="0.25">
      <c r="A154" s="66" t="s">
        <v>924</v>
      </c>
      <c r="B154" s="95" t="s">
        <v>925</v>
      </c>
      <c r="D154" s="114"/>
      <c r="E154" s="114"/>
      <c r="F154" s="198" t="str">
        <f t="shared" ref="F154:F159" si="2">IF($C$152=0,"",IF(C154="[for completion]","",C154/$C$152))</f>
        <v/>
      </c>
      <c r="G154" s="91"/>
      <c r="H154"/>
      <c r="I154" s="83"/>
      <c r="K154" s="114"/>
      <c r="L154" s="114"/>
      <c r="M154" s="92"/>
      <c r="N154" s="91"/>
    </row>
    <row r="155" spans="1:14" ht="15" customHeight="1" outlineLevel="1" x14ac:dyDescent="0.25">
      <c r="A155" s="66" t="s">
        <v>926</v>
      </c>
      <c r="B155" s="95" t="s">
        <v>927</v>
      </c>
      <c r="D155" s="114"/>
      <c r="E155" s="114"/>
      <c r="F155" s="198" t="str">
        <f t="shared" si="2"/>
        <v/>
      </c>
      <c r="G155" s="91"/>
      <c r="H155"/>
      <c r="I155" s="83"/>
      <c r="K155" s="114"/>
      <c r="L155" s="114"/>
      <c r="M155" s="92"/>
      <c r="N155" s="91"/>
    </row>
    <row r="156" spans="1:14" ht="15" customHeight="1" outlineLevel="1" x14ac:dyDescent="0.25">
      <c r="A156" s="66" t="s">
        <v>928</v>
      </c>
      <c r="B156" s="95" t="s">
        <v>929</v>
      </c>
      <c r="D156" s="114"/>
      <c r="E156" s="114"/>
      <c r="F156" s="198" t="str">
        <f t="shared" si="2"/>
        <v/>
      </c>
      <c r="G156" s="91"/>
      <c r="H156"/>
      <c r="I156" s="83"/>
      <c r="K156" s="114"/>
      <c r="L156" s="114"/>
      <c r="M156" s="92"/>
      <c r="N156" s="91"/>
    </row>
    <row r="157" spans="1:14" ht="15" customHeight="1" outlineLevel="1" x14ac:dyDescent="0.25">
      <c r="A157" s="66" t="s">
        <v>930</v>
      </c>
      <c r="B157" s="95" t="s">
        <v>931</v>
      </c>
      <c r="D157" s="114"/>
      <c r="E157" s="114"/>
      <c r="F157" s="198" t="str">
        <f t="shared" si="2"/>
        <v/>
      </c>
      <c r="G157" s="91"/>
      <c r="H157"/>
      <c r="I157" s="83"/>
      <c r="K157" s="114"/>
      <c r="L157" s="114"/>
      <c r="M157" s="92"/>
      <c r="N157" s="91"/>
    </row>
    <row r="158" spans="1:14" ht="15" customHeight="1" outlineLevel="1" x14ac:dyDescent="0.25">
      <c r="A158" s="66" t="s">
        <v>932</v>
      </c>
      <c r="B158" s="95" t="s">
        <v>933</v>
      </c>
      <c r="D158" s="114"/>
      <c r="E158" s="114"/>
      <c r="F158" s="198" t="str">
        <f t="shared" si="2"/>
        <v/>
      </c>
      <c r="G158" s="91"/>
      <c r="H158"/>
      <c r="I158" s="83"/>
      <c r="K158" s="114"/>
      <c r="L158" s="114"/>
      <c r="M158" s="92"/>
      <c r="N158" s="91"/>
    </row>
    <row r="159" spans="1:14" ht="15" customHeight="1" outlineLevel="1" x14ac:dyDescent="0.25">
      <c r="A159" s="66" t="s">
        <v>934</v>
      </c>
      <c r="B159" s="95" t="s">
        <v>935</v>
      </c>
      <c r="D159" s="114"/>
      <c r="E159" s="114"/>
      <c r="F159" s="198" t="str">
        <f t="shared" si="2"/>
        <v/>
      </c>
      <c r="G159" s="91"/>
      <c r="H159"/>
      <c r="I159" s="83"/>
      <c r="K159" s="114"/>
      <c r="L159" s="114"/>
      <c r="M159" s="92"/>
      <c r="N159" s="91"/>
    </row>
    <row r="160" spans="1:14" ht="15" customHeight="1" outlineLevel="1" x14ac:dyDescent="0.25">
      <c r="A160" s="66" t="s">
        <v>936</v>
      </c>
      <c r="B160" s="95"/>
      <c r="D160" s="114"/>
      <c r="E160" s="114"/>
      <c r="F160" s="92"/>
      <c r="G160" s="91"/>
      <c r="H160"/>
      <c r="I160" s="83"/>
      <c r="K160" s="114"/>
      <c r="L160" s="114"/>
      <c r="M160" s="92"/>
      <c r="N160" s="91"/>
    </row>
    <row r="161" spans="1:14" ht="15" customHeight="1" outlineLevel="1" x14ac:dyDescent="0.25">
      <c r="A161" s="66" t="s">
        <v>937</v>
      </c>
      <c r="B161" s="95"/>
      <c r="D161" s="114"/>
      <c r="E161" s="114"/>
      <c r="F161" s="92"/>
      <c r="G161" s="91"/>
      <c r="H161"/>
      <c r="I161" s="83"/>
      <c r="K161" s="114"/>
      <c r="L161" s="114"/>
      <c r="M161" s="92"/>
      <c r="N161" s="91"/>
    </row>
    <row r="162" spans="1:14" ht="15" customHeight="1" outlineLevel="1" x14ac:dyDescent="0.25">
      <c r="A162" s="66" t="s">
        <v>938</v>
      </c>
      <c r="B162" s="95"/>
      <c r="D162" s="114"/>
      <c r="E162" s="114"/>
      <c r="F162" s="92"/>
      <c r="G162" s="91"/>
      <c r="H162"/>
      <c r="I162" s="83"/>
      <c r="K162" s="114"/>
      <c r="L162" s="114"/>
      <c r="M162" s="92"/>
      <c r="N162" s="91"/>
    </row>
    <row r="163" spans="1:14" ht="15" customHeight="1" outlineLevel="1" x14ac:dyDescent="0.25">
      <c r="A163" s="66" t="s">
        <v>939</v>
      </c>
      <c r="B163" s="95"/>
      <c r="D163" s="114"/>
      <c r="E163" s="114"/>
      <c r="F163" s="92"/>
      <c r="G163" s="91"/>
      <c r="H163"/>
      <c r="I163" s="83"/>
      <c r="K163" s="114"/>
      <c r="L163" s="114"/>
      <c r="M163" s="92"/>
      <c r="N163" s="91"/>
    </row>
    <row r="164" spans="1:14" ht="15" customHeight="1" outlineLevel="1" x14ac:dyDescent="0.25">
      <c r="A164" s="66" t="s">
        <v>940</v>
      </c>
      <c r="B164" s="83"/>
      <c r="D164" s="114"/>
      <c r="E164" s="114"/>
      <c r="F164" s="92"/>
      <c r="G164" s="91"/>
      <c r="H164"/>
      <c r="I164" s="83"/>
      <c r="K164" s="114"/>
      <c r="L164" s="114"/>
      <c r="M164" s="92"/>
      <c r="N164" s="91"/>
    </row>
    <row r="165" spans="1:14" outlineLevel="1" x14ac:dyDescent="0.25">
      <c r="A165" s="66" t="s">
        <v>941</v>
      </c>
      <c r="B165" s="96"/>
      <c r="C165" s="96"/>
      <c r="D165" s="96"/>
      <c r="E165" s="96"/>
      <c r="F165" s="92"/>
      <c r="G165" s="91"/>
      <c r="H165"/>
      <c r="I165" s="93"/>
      <c r="J165" s="83"/>
      <c r="K165" s="114"/>
      <c r="L165" s="114"/>
      <c r="M165" s="103"/>
      <c r="N165" s="91"/>
    </row>
    <row r="166" spans="1:14" ht="15" customHeight="1" x14ac:dyDescent="0.25">
      <c r="A166" s="85"/>
      <c r="B166" s="385" t="s">
        <v>942</v>
      </c>
      <c r="C166" s="85" t="s">
        <v>785</v>
      </c>
      <c r="D166" s="85"/>
      <c r="E166" s="85"/>
      <c r="F166" s="88"/>
      <c r="G166" s="88"/>
      <c r="H166"/>
      <c r="I166" s="112"/>
      <c r="J166" s="80"/>
      <c r="K166" s="80"/>
      <c r="L166" s="80"/>
      <c r="M166" s="99"/>
      <c r="N166" s="99"/>
    </row>
    <row r="167" spans="1:14" x14ac:dyDescent="0.25">
      <c r="A167" s="66" t="s">
        <v>943</v>
      </c>
      <c r="B167" s="361" t="s">
        <v>635</v>
      </c>
      <c r="C167" s="180" t="s">
        <v>82</v>
      </c>
      <c r="D167"/>
      <c r="E167" s="64"/>
      <c r="F167" s="64"/>
      <c r="G167"/>
      <c r="H167"/>
      <c r="K167" s="108"/>
      <c r="L167" s="64"/>
      <c r="M167" s="64"/>
      <c r="N167" s="108"/>
    </row>
    <row r="168" spans="1:14" outlineLevel="1" x14ac:dyDescent="0.25">
      <c r="A168" s="66" t="s">
        <v>944</v>
      </c>
      <c r="B168" s="230" t="s">
        <v>2652</v>
      </c>
      <c r="C168" s="363" t="s">
        <v>82</v>
      </c>
      <c r="D168"/>
      <c r="E168" s="64"/>
      <c r="F168" s="64"/>
      <c r="G168"/>
      <c r="H168"/>
      <c r="K168" s="108"/>
      <c r="L168" s="64"/>
      <c r="M168" s="64"/>
      <c r="N168" s="108"/>
    </row>
    <row r="169" spans="1:14" outlineLevel="1" x14ac:dyDescent="0.25">
      <c r="A169" s="66" t="s">
        <v>945</v>
      </c>
      <c r="D169"/>
      <c r="E169" s="64"/>
      <c r="F169" s="64"/>
      <c r="G169"/>
      <c r="H169"/>
      <c r="K169" s="108"/>
      <c r="L169" s="64"/>
      <c r="M169" s="64"/>
      <c r="N169" s="108"/>
    </row>
    <row r="170" spans="1:14" outlineLevel="1" x14ac:dyDescent="0.25">
      <c r="A170" s="66" t="s">
        <v>946</v>
      </c>
      <c r="D170"/>
      <c r="E170" s="64"/>
      <c r="F170" s="64"/>
      <c r="G170"/>
      <c r="H170"/>
      <c r="K170" s="108"/>
      <c r="L170" s="64"/>
      <c r="M170" s="64"/>
      <c r="N170" s="108"/>
    </row>
    <row r="171" spans="1:14" outlineLevel="1" x14ac:dyDescent="0.25">
      <c r="A171" s="66" t="s">
        <v>947</v>
      </c>
      <c r="D171"/>
      <c r="E171" s="64"/>
      <c r="F171" s="64"/>
      <c r="G171"/>
      <c r="H171"/>
      <c r="K171" s="108"/>
      <c r="L171" s="64"/>
      <c r="M171" s="64"/>
      <c r="N171" s="108"/>
    </row>
    <row r="172" spans="1:14" x14ac:dyDescent="0.25">
      <c r="A172" s="85"/>
      <c r="B172" s="86" t="s">
        <v>948</v>
      </c>
      <c r="C172" s="85" t="s">
        <v>785</v>
      </c>
      <c r="D172" s="85"/>
      <c r="E172" s="85"/>
      <c r="F172" s="88"/>
      <c r="G172" s="88"/>
      <c r="H172"/>
      <c r="I172" s="112"/>
      <c r="J172" s="80"/>
      <c r="K172" s="80"/>
      <c r="L172" s="80"/>
      <c r="M172" s="99"/>
      <c r="N172" s="99"/>
    </row>
    <row r="173" spans="1:14" ht="15" customHeight="1" x14ac:dyDescent="0.25">
      <c r="A173" s="66" t="s">
        <v>949</v>
      </c>
      <c r="B173" s="66" t="s">
        <v>950</v>
      </c>
      <c r="C173" s="180" t="s">
        <v>82</v>
      </c>
      <c r="D173"/>
      <c r="E173"/>
      <c r="F173"/>
      <c r="G173"/>
      <c r="H173"/>
      <c r="K173" s="108"/>
      <c r="L173" s="108"/>
      <c r="M173" s="108"/>
      <c r="N173" s="108"/>
    </row>
    <row r="174" spans="1:14" outlineLevel="1" x14ac:dyDescent="0.25">
      <c r="A174" s="66" t="s">
        <v>951</v>
      </c>
      <c r="D174"/>
      <c r="E174"/>
      <c r="F174"/>
      <c r="G174"/>
      <c r="H174"/>
      <c r="K174" s="108"/>
      <c r="L174" s="108"/>
      <c r="M174" s="108"/>
      <c r="N174" s="108"/>
    </row>
    <row r="175" spans="1:14" outlineLevel="1" x14ac:dyDescent="0.25">
      <c r="A175" s="66" t="s">
        <v>952</v>
      </c>
      <c r="D175"/>
      <c r="E175"/>
      <c r="F175"/>
      <c r="G175"/>
      <c r="H175"/>
      <c r="K175" s="108"/>
      <c r="L175" s="108"/>
      <c r="M175" s="108"/>
      <c r="N175" s="108"/>
    </row>
    <row r="176" spans="1:14" outlineLevel="1" x14ac:dyDescent="0.25">
      <c r="A176" s="66" t="s">
        <v>953</v>
      </c>
      <c r="D176"/>
      <c r="E176"/>
      <c r="F176"/>
      <c r="G176"/>
      <c r="H176"/>
      <c r="K176" s="108"/>
      <c r="L176" s="108"/>
      <c r="M176" s="108"/>
      <c r="N176" s="108"/>
    </row>
    <row r="177" spans="1:14" outlineLevel="1" x14ac:dyDescent="0.25">
      <c r="A177" s="66" t="s">
        <v>954</v>
      </c>
      <c r="D177"/>
      <c r="E177"/>
      <c r="F177"/>
      <c r="G177"/>
      <c r="H177"/>
      <c r="K177" s="108"/>
      <c r="L177" s="108"/>
      <c r="M177" s="108"/>
      <c r="N177" s="108"/>
    </row>
    <row r="178" spans="1:14" outlineLevel="1" x14ac:dyDescent="0.25">
      <c r="A178" s="66" t="s">
        <v>955</v>
      </c>
    </row>
    <row r="179" spans="1:14" outlineLevel="1" x14ac:dyDescent="0.25">
      <c r="A179" s="66" t="s">
        <v>956</v>
      </c>
    </row>
  </sheetData>
  <sheetProtection algorithmName="SHA-512" hashValue="SsQe0glGe80ftjSTJRhGfPxX7iavof5fS6+g2TFwhT+1T8Q6yLqHub4RGb2UWbJLjp/sTpeLwfQ+mkbP6JPogg==" saltValue="ZSK1bd6YQNy8qELatVmwIA=="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7"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11"/>
  <sheetViews>
    <sheetView zoomScale="80" zoomScaleNormal="80" workbookViewId="0">
      <selection activeCell="A2" sqref="A2"/>
    </sheetView>
  </sheetViews>
  <sheetFormatPr defaultColWidth="8.85546875" defaultRowHeight="15" outlineLevelRow="1" x14ac:dyDescent="0.25"/>
  <cols>
    <col min="1" max="1" width="10.7109375" style="66" customWidth="1"/>
    <col min="2" max="2" width="60.7109375" style="66" customWidth="1"/>
    <col min="3" max="4" width="40.7109375" style="66" customWidth="1"/>
    <col min="5" max="5" width="6.7109375" style="66" customWidth="1"/>
    <col min="6" max="6" width="40.7109375" style="66" customWidth="1"/>
    <col min="7" max="7" width="40.7109375" style="64" customWidth="1"/>
    <col min="8" max="16384" width="8.85546875" style="96"/>
  </cols>
  <sheetData>
    <row r="1" spans="1:7" ht="31.5" x14ac:dyDescent="0.25">
      <c r="A1" s="183" t="s">
        <v>957</v>
      </c>
      <c r="B1" s="183"/>
      <c r="C1" s="64"/>
      <c r="D1" s="64"/>
      <c r="E1" s="64"/>
      <c r="F1" s="368" t="s">
        <v>2731</v>
      </c>
    </row>
    <row r="2" spans="1:7" ht="15.75" thickBot="1" x14ac:dyDescent="0.3">
      <c r="A2" s="64"/>
      <c r="B2" s="64"/>
      <c r="C2" s="64"/>
      <c r="D2" s="64"/>
      <c r="E2" s="64"/>
      <c r="F2" s="64"/>
    </row>
    <row r="3" spans="1:7" ht="19.5" thickBot="1" x14ac:dyDescent="0.3">
      <c r="A3" s="67"/>
      <c r="B3" s="68" t="s">
        <v>71</v>
      </c>
      <c r="C3" s="69" t="s">
        <v>72</v>
      </c>
      <c r="D3" s="67"/>
      <c r="E3" s="67"/>
      <c r="F3" s="67"/>
      <c r="G3" s="67"/>
    </row>
    <row r="4" spans="1:7" ht="15.75" thickBot="1" x14ac:dyDescent="0.3"/>
    <row r="5" spans="1:7" ht="19.5" thickBot="1" x14ac:dyDescent="0.3">
      <c r="A5" s="70"/>
      <c r="B5" s="115" t="s">
        <v>958</v>
      </c>
      <c r="C5" s="70"/>
      <c r="E5" s="72"/>
      <c r="F5" s="72"/>
    </row>
    <row r="6" spans="1:7" ht="15.75" thickBot="1" x14ac:dyDescent="0.3">
      <c r="B6" s="116" t="s">
        <v>959</v>
      </c>
    </row>
    <row r="7" spans="1:7" x14ac:dyDescent="0.25">
      <c r="B7" s="76"/>
    </row>
    <row r="8" spans="1:7" ht="37.5" x14ac:dyDescent="0.25">
      <c r="A8" s="77" t="s">
        <v>80</v>
      </c>
      <c r="B8" s="77" t="s">
        <v>959</v>
      </c>
      <c r="C8" s="78"/>
      <c r="D8" s="78"/>
      <c r="E8" s="78"/>
      <c r="F8" s="78"/>
      <c r="G8" s="79"/>
    </row>
    <row r="9" spans="1:7" ht="15" customHeight="1" x14ac:dyDescent="0.25">
      <c r="A9" s="85"/>
      <c r="B9" s="86" t="s">
        <v>773</v>
      </c>
      <c r="C9" s="85" t="s">
        <v>960</v>
      </c>
      <c r="D9" s="85"/>
      <c r="E9" s="87"/>
      <c r="F9" s="85"/>
      <c r="G9" s="88"/>
    </row>
    <row r="10" spans="1:7" x14ac:dyDescent="0.25">
      <c r="A10" s="66" t="s">
        <v>961</v>
      </c>
      <c r="B10" s="66" t="s">
        <v>962</v>
      </c>
      <c r="C10" s="187" t="s">
        <v>82</v>
      </c>
    </row>
    <row r="11" spans="1:7" outlineLevel="1" x14ac:dyDescent="0.25">
      <c r="A11" s="66" t="s">
        <v>963</v>
      </c>
      <c r="B11" s="81" t="s">
        <v>464</v>
      </c>
      <c r="C11" s="187"/>
    </row>
    <row r="12" spans="1:7" outlineLevel="1" x14ac:dyDescent="0.25">
      <c r="A12" s="66" t="s">
        <v>964</v>
      </c>
      <c r="B12" s="81" t="s">
        <v>466</v>
      </c>
      <c r="C12" s="187"/>
    </row>
    <row r="13" spans="1:7" outlineLevel="1" x14ac:dyDescent="0.25">
      <c r="A13" s="66" t="s">
        <v>965</v>
      </c>
      <c r="B13" s="81"/>
    </row>
    <row r="14" spans="1:7" outlineLevel="1" x14ac:dyDescent="0.25">
      <c r="A14" s="66" t="s">
        <v>966</v>
      </c>
      <c r="B14" s="81"/>
    </row>
    <row r="15" spans="1:7" outlineLevel="1" x14ac:dyDescent="0.25">
      <c r="A15" s="66" t="s">
        <v>967</v>
      </c>
      <c r="B15" s="81"/>
    </row>
    <row r="16" spans="1:7" outlineLevel="1" x14ac:dyDescent="0.25">
      <c r="A16" s="66" t="s">
        <v>968</v>
      </c>
      <c r="B16" s="81"/>
    </row>
    <row r="17" spans="1:7" ht="15" customHeight="1" x14ac:dyDescent="0.25">
      <c r="A17" s="85"/>
      <c r="B17" s="86" t="s">
        <v>969</v>
      </c>
      <c r="C17" s="85" t="s">
        <v>970</v>
      </c>
      <c r="D17" s="85"/>
      <c r="E17" s="87"/>
      <c r="F17" s="88"/>
      <c r="G17" s="88"/>
    </row>
    <row r="18" spans="1:7" x14ac:dyDescent="0.25">
      <c r="A18" s="66" t="s">
        <v>971</v>
      </c>
      <c r="B18" s="66" t="s">
        <v>473</v>
      </c>
      <c r="C18" s="180" t="s">
        <v>82</v>
      </c>
    </row>
    <row r="19" spans="1:7" outlineLevel="1" x14ac:dyDescent="0.25">
      <c r="A19" s="66" t="s">
        <v>972</v>
      </c>
      <c r="C19" s="180"/>
    </row>
    <row r="20" spans="1:7" outlineLevel="1" x14ac:dyDescent="0.25">
      <c r="A20" s="66" t="s">
        <v>973</v>
      </c>
      <c r="C20" s="180"/>
    </row>
    <row r="21" spans="1:7" outlineLevel="1" x14ac:dyDescent="0.25">
      <c r="A21" s="66" t="s">
        <v>974</v>
      </c>
      <c r="C21" s="180"/>
    </row>
    <row r="22" spans="1:7" outlineLevel="1" x14ac:dyDescent="0.25">
      <c r="A22" s="66" t="s">
        <v>975</v>
      </c>
      <c r="C22" s="180"/>
    </row>
    <row r="23" spans="1:7" outlineLevel="1" x14ac:dyDescent="0.25">
      <c r="A23" s="66" t="s">
        <v>976</v>
      </c>
      <c r="C23" s="180"/>
    </row>
    <row r="24" spans="1:7" outlineLevel="1" x14ac:dyDescent="0.25">
      <c r="A24" s="66" t="s">
        <v>977</v>
      </c>
      <c r="C24" s="180"/>
    </row>
    <row r="25" spans="1:7" ht="15" customHeight="1" x14ac:dyDescent="0.25">
      <c r="A25" s="85"/>
      <c r="B25" s="86" t="s">
        <v>978</v>
      </c>
      <c r="C25" s="85" t="s">
        <v>970</v>
      </c>
      <c r="D25" s="85"/>
      <c r="E25" s="87"/>
      <c r="F25" s="88"/>
      <c r="G25" s="88"/>
    </row>
    <row r="26" spans="1:7" x14ac:dyDescent="0.25">
      <c r="A26" s="66" t="s">
        <v>979</v>
      </c>
      <c r="B26" s="111" t="s">
        <v>482</v>
      </c>
      <c r="C26" s="180">
        <f>SUM(C27:C53)</f>
        <v>0</v>
      </c>
      <c r="D26" s="111"/>
      <c r="F26" s="111"/>
      <c r="G26" s="66"/>
    </row>
    <row r="27" spans="1:7" x14ac:dyDescent="0.25">
      <c r="A27" s="66" t="s">
        <v>980</v>
      </c>
      <c r="B27" s="66" t="s">
        <v>484</v>
      </c>
      <c r="C27" s="180" t="s">
        <v>82</v>
      </c>
      <c r="D27" s="111"/>
      <c r="F27" s="111"/>
      <c r="G27" s="66"/>
    </row>
    <row r="28" spans="1:7" x14ac:dyDescent="0.25">
      <c r="A28" s="66" t="s">
        <v>981</v>
      </c>
      <c r="B28" s="66" t="s">
        <v>486</v>
      </c>
      <c r="C28" s="180" t="s">
        <v>82</v>
      </c>
      <c r="D28" s="111"/>
      <c r="F28" s="111"/>
      <c r="G28" s="66"/>
    </row>
    <row r="29" spans="1:7" x14ac:dyDescent="0.25">
      <c r="A29" s="66" t="s">
        <v>982</v>
      </c>
      <c r="B29" s="66" t="s">
        <v>488</v>
      </c>
      <c r="C29" s="180" t="s">
        <v>82</v>
      </c>
      <c r="D29" s="111"/>
      <c r="F29" s="111"/>
      <c r="G29" s="66"/>
    </row>
    <row r="30" spans="1:7" x14ac:dyDescent="0.25">
      <c r="A30" s="66" t="s">
        <v>983</v>
      </c>
      <c r="B30" s="66" t="s">
        <v>490</v>
      </c>
      <c r="C30" s="180" t="s">
        <v>82</v>
      </c>
      <c r="D30" s="111"/>
      <c r="F30" s="111"/>
      <c r="G30" s="66"/>
    </row>
    <row r="31" spans="1:7" x14ac:dyDescent="0.25">
      <c r="A31" s="66" t="s">
        <v>984</v>
      </c>
      <c r="B31" s="66" t="s">
        <v>492</v>
      </c>
      <c r="C31" s="180" t="s">
        <v>82</v>
      </c>
      <c r="D31" s="111"/>
      <c r="F31" s="111"/>
      <c r="G31" s="66"/>
    </row>
    <row r="32" spans="1:7" x14ac:dyDescent="0.25">
      <c r="A32" s="66" t="s">
        <v>985</v>
      </c>
      <c r="B32" s="66" t="s">
        <v>2279</v>
      </c>
      <c r="C32" s="180" t="s">
        <v>82</v>
      </c>
      <c r="D32" s="111"/>
      <c r="F32" s="111"/>
      <c r="G32" s="66"/>
    </row>
    <row r="33" spans="1:7" x14ac:dyDescent="0.25">
      <c r="A33" s="66" t="s">
        <v>986</v>
      </c>
      <c r="B33" s="66" t="s">
        <v>495</v>
      </c>
      <c r="C33" s="180" t="s">
        <v>82</v>
      </c>
      <c r="D33" s="111"/>
      <c r="F33" s="111"/>
      <c r="G33" s="66"/>
    </row>
    <row r="34" spans="1:7" x14ac:dyDescent="0.25">
      <c r="A34" s="66" t="s">
        <v>987</v>
      </c>
      <c r="B34" s="66" t="s">
        <v>497</v>
      </c>
      <c r="C34" s="180" t="s">
        <v>82</v>
      </c>
      <c r="D34" s="111"/>
      <c r="F34" s="111"/>
      <c r="G34" s="66"/>
    </row>
    <row r="35" spans="1:7" x14ac:dyDescent="0.25">
      <c r="A35" s="66" t="s">
        <v>988</v>
      </c>
      <c r="B35" s="66" t="s">
        <v>499</v>
      </c>
      <c r="C35" s="180" t="s">
        <v>82</v>
      </c>
      <c r="D35" s="111"/>
      <c r="F35" s="111"/>
      <c r="G35" s="66"/>
    </row>
    <row r="36" spans="1:7" x14ac:dyDescent="0.25">
      <c r="A36" s="66" t="s">
        <v>989</v>
      </c>
      <c r="B36" s="66" t="s">
        <v>501</v>
      </c>
      <c r="C36" s="180" t="s">
        <v>82</v>
      </c>
      <c r="D36" s="111"/>
      <c r="F36" s="111"/>
      <c r="G36" s="66"/>
    </row>
    <row r="37" spans="1:7" x14ac:dyDescent="0.25">
      <c r="A37" s="66" t="s">
        <v>990</v>
      </c>
      <c r="B37" s="66" t="s">
        <v>503</v>
      </c>
      <c r="C37" s="180" t="s">
        <v>82</v>
      </c>
      <c r="D37" s="111"/>
      <c r="F37" s="111"/>
      <c r="G37" s="66"/>
    </row>
    <row r="38" spans="1:7" x14ac:dyDescent="0.25">
      <c r="A38" s="66" t="s">
        <v>991</v>
      </c>
      <c r="B38" s="66" t="s">
        <v>505</v>
      </c>
      <c r="C38" s="180" t="s">
        <v>82</v>
      </c>
      <c r="D38" s="111"/>
      <c r="F38" s="111"/>
      <c r="G38" s="66"/>
    </row>
    <row r="39" spans="1:7" x14ac:dyDescent="0.25">
      <c r="A39" s="66" t="s">
        <v>992</v>
      </c>
      <c r="B39" s="66" t="s">
        <v>507</v>
      </c>
      <c r="C39" s="180" t="s">
        <v>82</v>
      </c>
      <c r="D39" s="111"/>
      <c r="F39" s="111"/>
      <c r="G39" s="66"/>
    </row>
    <row r="40" spans="1:7" x14ac:dyDescent="0.25">
      <c r="A40" s="66" t="s">
        <v>993</v>
      </c>
      <c r="B40" s="66" t="s">
        <v>509</v>
      </c>
      <c r="C40" s="180" t="s">
        <v>82</v>
      </c>
      <c r="D40" s="111"/>
      <c r="F40" s="111"/>
      <c r="G40" s="66"/>
    </row>
    <row r="41" spans="1:7" x14ac:dyDescent="0.25">
      <c r="A41" s="66" t="s">
        <v>994</v>
      </c>
      <c r="B41" s="66" t="s">
        <v>511</v>
      </c>
      <c r="C41" s="180" t="s">
        <v>82</v>
      </c>
      <c r="D41" s="111"/>
      <c r="F41" s="111"/>
      <c r="G41" s="66"/>
    </row>
    <row r="42" spans="1:7" x14ac:dyDescent="0.25">
      <c r="A42" s="66" t="s">
        <v>995</v>
      </c>
      <c r="B42" s="66" t="s">
        <v>3</v>
      </c>
      <c r="C42" s="180" t="s">
        <v>82</v>
      </c>
      <c r="D42" s="111"/>
      <c r="F42" s="111"/>
      <c r="G42" s="66"/>
    </row>
    <row r="43" spans="1:7" x14ac:dyDescent="0.25">
      <c r="A43" s="66" t="s">
        <v>996</v>
      </c>
      <c r="B43" s="66" t="s">
        <v>514</v>
      </c>
      <c r="C43" s="180" t="s">
        <v>82</v>
      </c>
      <c r="D43" s="111"/>
      <c r="F43" s="111"/>
      <c r="G43" s="66"/>
    </row>
    <row r="44" spans="1:7" x14ac:dyDescent="0.25">
      <c r="A44" s="66" t="s">
        <v>997</v>
      </c>
      <c r="B44" s="66" t="s">
        <v>516</v>
      </c>
      <c r="C44" s="180" t="s">
        <v>82</v>
      </c>
      <c r="D44" s="111"/>
      <c r="F44" s="111"/>
      <c r="G44" s="66"/>
    </row>
    <row r="45" spans="1:7" x14ac:dyDescent="0.25">
      <c r="A45" s="66" t="s">
        <v>998</v>
      </c>
      <c r="B45" s="66" t="s">
        <v>518</v>
      </c>
      <c r="C45" s="180" t="s">
        <v>82</v>
      </c>
      <c r="D45" s="111"/>
      <c r="F45" s="111"/>
      <c r="G45" s="66"/>
    </row>
    <row r="46" spans="1:7" x14ac:dyDescent="0.25">
      <c r="A46" s="66" t="s">
        <v>999</v>
      </c>
      <c r="B46" s="66" t="s">
        <v>520</v>
      </c>
      <c r="C46" s="180" t="s">
        <v>82</v>
      </c>
      <c r="D46" s="111"/>
      <c r="F46" s="111"/>
      <c r="G46" s="66"/>
    </row>
    <row r="47" spans="1:7" x14ac:dyDescent="0.25">
      <c r="A47" s="66" t="s">
        <v>1000</v>
      </c>
      <c r="B47" s="66" t="s">
        <v>522</v>
      </c>
      <c r="C47" s="180" t="s">
        <v>82</v>
      </c>
      <c r="D47" s="111"/>
      <c r="F47" s="111"/>
      <c r="G47" s="66"/>
    </row>
    <row r="48" spans="1:7" x14ac:dyDescent="0.25">
      <c r="A48" s="66" t="s">
        <v>1001</v>
      </c>
      <c r="B48" s="66" t="s">
        <v>524</v>
      </c>
      <c r="C48" s="180" t="s">
        <v>82</v>
      </c>
      <c r="D48" s="111"/>
      <c r="F48" s="111"/>
      <c r="G48" s="66"/>
    </row>
    <row r="49" spans="1:7" x14ac:dyDescent="0.25">
      <c r="A49" s="66" t="s">
        <v>1002</v>
      </c>
      <c r="B49" s="66" t="s">
        <v>526</v>
      </c>
      <c r="C49" s="180" t="s">
        <v>82</v>
      </c>
      <c r="D49" s="111"/>
      <c r="F49" s="111"/>
      <c r="G49" s="66"/>
    </row>
    <row r="50" spans="1:7" x14ac:dyDescent="0.25">
      <c r="A50" s="66" t="s">
        <v>1003</v>
      </c>
      <c r="B50" s="66" t="s">
        <v>528</v>
      </c>
      <c r="C50" s="180" t="s">
        <v>82</v>
      </c>
      <c r="D50" s="111"/>
      <c r="F50" s="111"/>
      <c r="G50" s="66"/>
    </row>
    <row r="51" spans="1:7" x14ac:dyDescent="0.25">
      <c r="A51" s="66" t="s">
        <v>1004</v>
      </c>
      <c r="B51" s="66" t="s">
        <v>530</v>
      </c>
      <c r="C51" s="180" t="s">
        <v>82</v>
      </c>
      <c r="D51" s="111"/>
      <c r="F51" s="111"/>
      <c r="G51" s="66"/>
    </row>
    <row r="52" spans="1:7" x14ac:dyDescent="0.25">
      <c r="A52" s="66" t="s">
        <v>1005</v>
      </c>
      <c r="B52" s="66" t="s">
        <v>532</v>
      </c>
      <c r="C52" s="180" t="s">
        <v>82</v>
      </c>
      <c r="D52" s="111"/>
      <c r="F52" s="111"/>
      <c r="G52" s="66"/>
    </row>
    <row r="53" spans="1:7" x14ac:dyDescent="0.25">
      <c r="A53" s="66" t="s">
        <v>1006</v>
      </c>
      <c r="B53" s="66" t="s">
        <v>6</v>
      </c>
      <c r="C53" s="180" t="s">
        <v>82</v>
      </c>
      <c r="D53" s="111"/>
      <c r="F53" s="111"/>
      <c r="G53" s="66"/>
    </row>
    <row r="54" spans="1:7" x14ac:dyDescent="0.25">
      <c r="A54" s="274" t="s">
        <v>1007</v>
      </c>
      <c r="B54" s="111" t="s">
        <v>299</v>
      </c>
      <c r="C54" s="182">
        <f>SUM(C55:C57)</f>
        <v>0</v>
      </c>
      <c r="D54" s="111"/>
      <c r="F54" s="111"/>
      <c r="G54" s="66"/>
    </row>
    <row r="55" spans="1:7" x14ac:dyDescent="0.25">
      <c r="A55" s="274" t="s">
        <v>1008</v>
      </c>
      <c r="B55" s="66" t="s">
        <v>538</v>
      </c>
      <c r="C55" s="180" t="s">
        <v>82</v>
      </c>
      <c r="D55" s="111"/>
      <c r="F55" s="111"/>
      <c r="G55" s="66"/>
    </row>
    <row r="56" spans="1:7" x14ac:dyDescent="0.25">
      <c r="A56" s="274" t="s">
        <v>1009</v>
      </c>
      <c r="B56" s="66" t="s">
        <v>540</v>
      </c>
      <c r="C56" s="180" t="s">
        <v>82</v>
      </c>
      <c r="D56" s="111"/>
      <c r="F56" s="111"/>
      <c r="G56" s="66"/>
    </row>
    <row r="57" spans="1:7" x14ac:dyDescent="0.25">
      <c r="A57" s="274" t="s">
        <v>1010</v>
      </c>
      <c r="B57" s="66" t="s">
        <v>2</v>
      </c>
      <c r="C57" s="180" t="s">
        <v>82</v>
      </c>
      <c r="D57" s="111"/>
      <c r="F57" s="111"/>
      <c r="G57" s="66"/>
    </row>
    <row r="58" spans="1:7" x14ac:dyDescent="0.25">
      <c r="A58" s="274" t="s">
        <v>1011</v>
      </c>
      <c r="B58" s="111" t="s">
        <v>142</v>
      </c>
      <c r="C58" s="182">
        <f>SUM(C59:C69)</f>
        <v>0</v>
      </c>
      <c r="D58" s="111"/>
      <c r="F58" s="111"/>
      <c r="G58" s="66"/>
    </row>
    <row r="59" spans="1:7" x14ac:dyDescent="0.25">
      <c r="A59" s="274" t="s">
        <v>1012</v>
      </c>
      <c r="B59" s="83" t="s">
        <v>301</v>
      </c>
      <c r="C59" s="180" t="s">
        <v>82</v>
      </c>
      <c r="D59" s="111"/>
      <c r="F59" s="111"/>
      <c r="G59" s="66"/>
    </row>
    <row r="60" spans="1:7" x14ac:dyDescent="0.25">
      <c r="A60" s="274" t="s">
        <v>1013</v>
      </c>
      <c r="B60" s="274" t="s">
        <v>535</v>
      </c>
      <c r="C60" s="180" t="s">
        <v>82</v>
      </c>
      <c r="D60" s="111"/>
      <c r="E60" s="274"/>
      <c r="F60" s="111"/>
      <c r="G60" s="274"/>
    </row>
    <row r="61" spans="1:7" x14ac:dyDescent="0.25">
      <c r="A61" s="274" t="s">
        <v>1014</v>
      </c>
      <c r="B61" s="83" t="s">
        <v>303</v>
      </c>
      <c r="C61" s="180" t="s">
        <v>82</v>
      </c>
      <c r="D61" s="111"/>
      <c r="F61" s="111"/>
      <c r="G61" s="66"/>
    </row>
    <row r="62" spans="1:7" x14ac:dyDescent="0.25">
      <c r="A62" s="274" t="s">
        <v>1015</v>
      </c>
      <c r="B62" s="83" t="s">
        <v>305</v>
      </c>
      <c r="C62" s="180" t="s">
        <v>82</v>
      </c>
      <c r="D62" s="111"/>
      <c r="F62" s="111"/>
      <c r="G62" s="66"/>
    </row>
    <row r="63" spans="1:7" x14ac:dyDescent="0.25">
      <c r="A63" s="274" t="s">
        <v>1016</v>
      </c>
      <c r="B63" s="83" t="s">
        <v>12</v>
      </c>
      <c r="C63" s="180" t="s">
        <v>82</v>
      </c>
      <c r="D63" s="111"/>
      <c r="F63" s="111"/>
      <c r="G63" s="66"/>
    </row>
    <row r="64" spans="1:7" x14ac:dyDescent="0.25">
      <c r="A64" s="274" t="s">
        <v>1017</v>
      </c>
      <c r="B64" s="83" t="s">
        <v>308</v>
      </c>
      <c r="C64" s="180" t="s">
        <v>82</v>
      </c>
      <c r="D64" s="111"/>
      <c r="F64" s="111"/>
      <c r="G64" s="66"/>
    </row>
    <row r="65" spans="1:7" x14ac:dyDescent="0.25">
      <c r="A65" s="274" t="s">
        <v>1018</v>
      </c>
      <c r="B65" s="83" t="s">
        <v>310</v>
      </c>
      <c r="C65" s="180" t="s">
        <v>82</v>
      </c>
      <c r="D65" s="111"/>
      <c r="F65" s="111"/>
      <c r="G65" s="66"/>
    </row>
    <row r="66" spans="1:7" x14ac:dyDescent="0.25">
      <c r="A66" s="274" t="s">
        <v>1019</v>
      </c>
      <c r="B66" s="83" t="s">
        <v>312</v>
      </c>
      <c r="C66" s="180" t="s">
        <v>82</v>
      </c>
      <c r="D66" s="111"/>
      <c r="F66" s="111"/>
      <c r="G66" s="66"/>
    </row>
    <row r="67" spans="1:7" x14ac:dyDescent="0.25">
      <c r="A67" s="274" t="s">
        <v>1020</v>
      </c>
      <c r="B67" s="83" t="s">
        <v>314</v>
      </c>
      <c r="C67" s="180" t="s">
        <v>82</v>
      </c>
      <c r="D67" s="111"/>
      <c r="F67" s="111"/>
      <c r="G67" s="66"/>
    </row>
    <row r="68" spans="1:7" x14ac:dyDescent="0.25">
      <c r="A68" s="274" t="s">
        <v>1021</v>
      </c>
      <c r="B68" s="83" t="s">
        <v>316</v>
      </c>
      <c r="C68" s="180" t="s">
        <v>82</v>
      </c>
      <c r="D68" s="111"/>
      <c r="F68" s="111"/>
      <c r="G68" s="66"/>
    </row>
    <row r="69" spans="1:7" x14ac:dyDescent="0.25">
      <c r="A69" s="274" t="s">
        <v>1022</v>
      </c>
      <c r="B69" s="83" t="s">
        <v>142</v>
      </c>
      <c r="C69" s="180" t="s">
        <v>82</v>
      </c>
      <c r="D69" s="111"/>
      <c r="F69" s="111"/>
      <c r="G69" s="66"/>
    </row>
    <row r="70" spans="1:7" outlineLevel="1" x14ac:dyDescent="0.25">
      <c r="A70" s="66" t="s">
        <v>1023</v>
      </c>
      <c r="B70" s="95" t="s">
        <v>146</v>
      </c>
      <c r="C70" s="180"/>
      <c r="G70" s="66"/>
    </row>
    <row r="71" spans="1:7" outlineLevel="1" x14ac:dyDescent="0.25">
      <c r="A71" s="66" t="s">
        <v>1024</v>
      </c>
      <c r="B71" s="95" t="s">
        <v>146</v>
      </c>
      <c r="C71" s="180"/>
      <c r="G71" s="66"/>
    </row>
    <row r="72" spans="1:7" outlineLevel="1" x14ac:dyDescent="0.25">
      <c r="A72" s="66" t="s">
        <v>1025</v>
      </c>
      <c r="B72" s="95" t="s">
        <v>146</v>
      </c>
      <c r="C72" s="180"/>
      <c r="G72" s="66"/>
    </row>
    <row r="73" spans="1:7" outlineLevel="1" x14ac:dyDescent="0.25">
      <c r="A73" s="66" t="s">
        <v>1026</v>
      </c>
      <c r="B73" s="95" t="s">
        <v>146</v>
      </c>
      <c r="C73" s="180"/>
      <c r="G73" s="66"/>
    </row>
    <row r="74" spans="1:7" outlineLevel="1" x14ac:dyDescent="0.25">
      <c r="A74" s="66" t="s">
        <v>1027</v>
      </c>
      <c r="B74" s="95" t="s">
        <v>146</v>
      </c>
      <c r="C74" s="180"/>
      <c r="G74" s="66"/>
    </row>
    <row r="75" spans="1:7" outlineLevel="1" x14ac:dyDescent="0.25">
      <c r="A75" s="66" t="s">
        <v>1028</v>
      </c>
      <c r="B75" s="95" t="s">
        <v>146</v>
      </c>
      <c r="C75" s="180"/>
      <c r="G75" s="66"/>
    </row>
    <row r="76" spans="1:7" outlineLevel="1" x14ac:dyDescent="0.25">
      <c r="A76" s="66" t="s">
        <v>1029</v>
      </c>
      <c r="B76" s="95" t="s">
        <v>146</v>
      </c>
      <c r="C76" s="180"/>
      <c r="G76" s="66"/>
    </row>
    <row r="77" spans="1:7" outlineLevel="1" x14ac:dyDescent="0.25">
      <c r="A77" s="66" t="s">
        <v>1030</v>
      </c>
      <c r="B77" s="95" t="s">
        <v>146</v>
      </c>
      <c r="C77" s="180"/>
      <c r="G77" s="66"/>
    </row>
    <row r="78" spans="1:7" outlineLevel="1" x14ac:dyDescent="0.25">
      <c r="A78" s="66" t="s">
        <v>1031</v>
      </c>
      <c r="B78" s="95" t="s">
        <v>146</v>
      </c>
      <c r="C78" s="180"/>
      <c r="G78" s="66"/>
    </row>
    <row r="79" spans="1:7" outlineLevel="1" x14ac:dyDescent="0.25">
      <c r="A79" s="66" t="s">
        <v>1032</v>
      </c>
      <c r="B79" s="95" t="s">
        <v>146</v>
      </c>
      <c r="C79" s="180"/>
      <c r="G79" s="66"/>
    </row>
    <row r="80" spans="1:7" ht="15" customHeight="1" x14ac:dyDescent="0.25">
      <c r="A80" s="85"/>
      <c r="B80" s="86" t="s">
        <v>1033</v>
      </c>
      <c r="C80" s="85" t="s">
        <v>970</v>
      </c>
      <c r="D80" s="85"/>
      <c r="E80" s="87"/>
      <c r="F80" s="88"/>
      <c r="G80" s="88"/>
    </row>
    <row r="81" spans="1:7" x14ac:dyDescent="0.25">
      <c r="A81" s="66" t="s">
        <v>1034</v>
      </c>
      <c r="B81" s="66" t="s">
        <v>596</v>
      </c>
      <c r="C81" s="180" t="s">
        <v>82</v>
      </c>
      <c r="E81" s="64"/>
    </row>
    <row r="82" spans="1:7" x14ac:dyDescent="0.25">
      <c r="A82" s="66" t="s">
        <v>1035</v>
      </c>
      <c r="B82" s="66" t="s">
        <v>598</v>
      </c>
      <c r="C82" s="180" t="s">
        <v>82</v>
      </c>
      <c r="E82" s="64"/>
    </row>
    <row r="83" spans="1:7" x14ac:dyDescent="0.25">
      <c r="A83" s="66" t="s">
        <v>1036</v>
      </c>
      <c r="B83" s="66" t="s">
        <v>142</v>
      </c>
      <c r="C83" s="180" t="s">
        <v>82</v>
      </c>
      <c r="E83" s="64"/>
    </row>
    <row r="84" spans="1:7" outlineLevel="1" x14ac:dyDescent="0.25">
      <c r="A84" s="66" t="s">
        <v>1037</v>
      </c>
      <c r="C84" s="180"/>
      <c r="E84" s="64"/>
    </row>
    <row r="85" spans="1:7" outlineLevel="1" x14ac:dyDescent="0.25">
      <c r="A85" s="66" t="s">
        <v>1038</v>
      </c>
      <c r="C85" s="180"/>
      <c r="E85" s="64"/>
    </row>
    <row r="86" spans="1:7" outlineLevel="1" x14ac:dyDescent="0.25">
      <c r="A86" s="66" t="s">
        <v>1039</v>
      </c>
      <c r="C86" s="180"/>
      <c r="E86" s="64"/>
    </row>
    <row r="87" spans="1:7" outlineLevel="1" x14ac:dyDescent="0.25">
      <c r="A87" s="66" t="s">
        <v>1040</v>
      </c>
      <c r="C87" s="180"/>
      <c r="E87" s="64"/>
    </row>
    <row r="88" spans="1:7" outlineLevel="1" x14ac:dyDescent="0.25">
      <c r="A88" s="66" t="s">
        <v>1041</v>
      </c>
      <c r="C88" s="180"/>
      <c r="E88" s="64"/>
    </row>
    <row r="89" spans="1:7" outlineLevel="1" x14ac:dyDescent="0.25">
      <c r="A89" s="66" t="s">
        <v>1042</v>
      </c>
      <c r="C89" s="180"/>
      <c r="E89" s="64"/>
    </row>
    <row r="90" spans="1:7" ht="15" customHeight="1" x14ac:dyDescent="0.25">
      <c r="A90" s="85"/>
      <c r="B90" s="86" t="s">
        <v>1043</v>
      </c>
      <c r="C90" s="85" t="s">
        <v>970</v>
      </c>
      <c r="D90" s="85"/>
      <c r="E90" s="87"/>
      <c r="F90" s="88"/>
      <c r="G90" s="88"/>
    </row>
    <row r="91" spans="1:7" x14ac:dyDescent="0.25">
      <c r="A91" s="66" t="s">
        <v>1044</v>
      </c>
      <c r="B91" s="66" t="s">
        <v>608</v>
      </c>
      <c r="C91" s="180" t="s">
        <v>82</v>
      </c>
      <c r="E91" s="64"/>
    </row>
    <row r="92" spans="1:7" x14ac:dyDescent="0.25">
      <c r="A92" s="66" t="s">
        <v>1045</v>
      </c>
      <c r="B92" s="66" t="s">
        <v>610</v>
      </c>
      <c r="C92" s="180" t="s">
        <v>82</v>
      </c>
      <c r="E92" s="64"/>
    </row>
    <row r="93" spans="1:7" x14ac:dyDescent="0.25">
      <c r="A93" s="66" t="s">
        <v>1046</v>
      </c>
      <c r="B93" s="66" t="s">
        <v>142</v>
      </c>
      <c r="C93" s="180" t="s">
        <v>82</v>
      </c>
      <c r="E93" s="64"/>
    </row>
    <row r="94" spans="1:7" outlineLevel="1" x14ac:dyDescent="0.25">
      <c r="A94" s="66" t="s">
        <v>1047</v>
      </c>
      <c r="C94" s="180"/>
      <c r="E94" s="64"/>
    </row>
    <row r="95" spans="1:7" outlineLevel="1" x14ac:dyDescent="0.25">
      <c r="A95" s="66" t="s">
        <v>1048</v>
      </c>
      <c r="C95" s="180"/>
      <c r="E95" s="64"/>
    </row>
    <row r="96" spans="1:7" outlineLevel="1" x14ac:dyDescent="0.25">
      <c r="A96" s="66" t="s">
        <v>1049</v>
      </c>
      <c r="C96" s="180"/>
      <c r="E96" s="64"/>
    </row>
    <row r="97" spans="1:7" outlineLevel="1" x14ac:dyDescent="0.25">
      <c r="A97" s="66" t="s">
        <v>1050</v>
      </c>
      <c r="C97" s="180"/>
      <c r="E97" s="64"/>
    </row>
    <row r="98" spans="1:7" outlineLevel="1" x14ac:dyDescent="0.25">
      <c r="A98" s="66" t="s">
        <v>1051</v>
      </c>
      <c r="C98" s="180"/>
      <c r="E98" s="64"/>
    </row>
    <row r="99" spans="1:7" outlineLevel="1" x14ac:dyDescent="0.25">
      <c r="A99" s="66" t="s">
        <v>1052</v>
      </c>
      <c r="C99" s="180"/>
      <c r="E99" s="64"/>
    </row>
    <row r="100" spans="1:7" ht="15" customHeight="1" x14ac:dyDescent="0.25">
      <c r="A100" s="85"/>
      <c r="B100" s="86" t="s">
        <v>1053</v>
      </c>
      <c r="C100" s="85" t="s">
        <v>970</v>
      </c>
      <c r="D100" s="85"/>
      <c r="E100" s="87"/>
      <c r="F100" s="88"/>
      <c r="G100" s="88"/>
    </row>
    <row r="101" spans="1:7" x14ac:dyDescent="0.25">
      <c r="A101" s="66" t="s">
        <v>1054</v>
      </c>
      <c r="B101" s="62" t="s">
        <v>620</v>
      </c>
      <c r="C101" s="180" t="s">
        <v>82</v>
      </c>
      <c r="E101" s="64"/>
    </row>
    <row r="102" spans="1:7" x14ac:dyDescent="0.25">
      <c r="A102" s="66" t="s">
        <v>1055</v>
      </c>
      <c r="B102" s="62" t="s">
        <v>622</v>
      </c>
      <c r="C102" s="180" t="s">
        <v>82</v>
      </c>
      <c r="E102" s="64"/>
    </row>
    <row r="103" spans="1:7" x14ac:dyDescent="0.25">
      <c r="A103" s="66" t="s">
        <v>1056</v>
      </c>
      <c r="B103" s="62" t="s">
        <v>624</v>
      </c>
      <c r="C103" s="180" t="s">
        <v>82</v>
      </c>
    </row>
    <row r="104" spans="1:7" x14ac:dyDescent="0.25">
      <c r="A104" s="66" t="s">
        <v>1057</v>
      </c>
      <c r="B104" s="62" t="s">
        <v>626</v>
      </c>
      <c r="C104" s="180" t="s">
        <v>82</v>
      </c>
    </row>
    <row r="105" spans="1:7" x14ac:dyDescent="0.25">
      <c r="A105" s="66" t="s">
        <v>1058</v>
      </c>
      <c r="B105" s="62" t="s">
        <v>628</v>
      </c>
      <c r="C105" s="180" t="s">
        <v>82</v>
      </c>
    </row>
    <row r="106" spans="1:7" outlineLevel="1" x14ac:dyDescent="0.25">
      <c r="A106" s="66" t="s">
        <v>1059</v>
      </c>
      <c r="B106" s="62"/>
      <c r="C106" s="180"/>
    </row>
    <row r="107" spans="1:7" outlineLevel="1" x14ac:dyDescent="0.25">
      <c r="A107" s="66" t="s">
        <v>1060</v>
      </c>
      <c r="B107" s="62"/>
      <c r="C107" s="180"/>
    </row>
    <row r="108" spans="1:7" outlineLevel="1" x14ac:dyDescent="0.25">
      <c r="A108" s="66" t="s">
        <v>1061</v>
      </c>
      <c r="B108" s="62"/>
      <c r="C108" s="180"/>
    </row>
    <row r="109" spans="1:7" outlineLevel="1" x14ac:dyDescent="0.25">
      <c r="A109" s="66" t="s">
        <v>1062</v>
      </c>
      <c r="B109" s="62"/>
      <c r="C109" s="180"/>
    </row>
    <row r="110" spans="1:7" ht="15" customHeight="1" x14ac:dyDescent="0.25">
      <c r="A110" s="85"/>
      <c r="B110" s="85" t="s">
        <v>1063</v>
      </c>
      <c r="C110" s="85" t="s">
        <v>970</v>
      </c>
      <c r="D110" s="85"/>
      <c r="E110" s="87"/>
      <c r="F110" s="88"/>
      <c r="G110" s="88"/>
    </row>
    <row r="111" spans="1:7" x14ac:dyDescent="0.25">
      <c r="A111" s="66" t="s">
        <v>1064</v>
      </c>
      <c r="B111" s="361" t="s">
        <v>635</v>
      </c>
      <c r="C111" s="180" t="s">
        <v>82</v>
      </c>
      <c r="E111" s="64"/>
    </row>
    <row r="112" spans="1:7" outlineLevel="1" x14ac:dyDescent="0.25">
      <c r="A112" s="66" t="s">
        <v>1065</v>
      </c>
      <c r="B112" s="230" t="s">
        <v>2652</v>
      </c>
      <c r="C112" s="363" t="s">
        <v>82</v>
      </c>
      <c r="E112" s="64"/>
    </row>
    <row r="113" spans="1:7" outlineLevel="1" x14ac:dyDescent="0.25">
      <c r="A113" s="66" t="s">
        <v>1066</v>
      </c>
      <c r="B113" s="361"/>
      <c r="C113" s="180"/>
      <c r="E113" s="64"/>
    </row>
    <row r="114" spans="1:7" outlineLevel="1" x14ac:dyDescent="0.25">
      <c r="A114" s="66" t="s">
        <v>1067</v>
      </c>
      <c r="C114" s="180"/>
      <c r="E114" s="64"/>
    </row>
    <row r="115" spans="1:7" outlineLevel="1" x14ac:dyDescent="0.25">
      <c r="A115" s="66" t="s">
        <v>1068</v>
      </c>
      <c r="C115" s="180"/>
      <c r="E115" s="64"/>
    </row>
    <row r="116" spans="1:7" ht="15" customHeight="1" x14ac:dyDescent="0.25">
      <c r="A116" s="85"/>
      <c r="B116" s="86" t="s">
        <v>1069</v>
      </c>
      <c r="C116" s="85" t="s">
        <v>640</v>
      </c>
      <c r="D116" s="85" t="s">
        <v>641</v>
      </c>
      <c r="E116" s="87"/>
      <c r="F116" s="85" t="s">
        <v>970</v>
      </c>
      <c r="G116" s="85" t="s">
        <v>642</v>
      </c>
    </row>
    <row r="117" spans="1:7" x14ac:dyDescent="0.25">
      <c r="A117" s="66" t="s">
        <v>1070</v>
      </c>
      <c r="B117" s="83" t="s">
        <v>644</v>
      </c>
      <c r="C117" s="186" t="s">
        <v>82</v>
      </c>
      <c r="D117" s="80"/>
      <c r="E117" s="80"/>
      <c r="F117" s="99"/>
      <c r="G117" s="99"/>
    </row>
    <row r="118" spans="1:7" x14ac:dyDescent="0.25">
      <c r="A118" s="80"/>
      <c r="B118" s="112"/>
      <c r="C118" s="80"/>
      <c r="D118" s="80"/>
      <c r="E118" s="80"/>
      <c r="F118" s="99"/>
      <c r="G118" s="99"/>
    </row>
    <row r="119" spans="1:7" x14ac:dyDescent="0.25">
      <c r="B119" s="83" t="s">
        <v>645</v>
      </c>
      <c r="C119" s="80"/>
      <c r="D119" s="80"/>
      <c r="E119" s="80"/>
      <c r="F119" s="99"/>
      <c r="G119" s="99"/>
    </row>
    <row r="120" spans="1:7" x14ac:dyDescent="0.25">
      <c r="A120" s="66" t="s">
        <v>1071</v>
      </c>
      <c r="B120" s="83" t="s">
        <v>563</v>
      </c>
      <c r="C120" s="186" t="s">
        <v>82</v>
      </c>
      <c r="D120" s="187" t="s">
        <v>82</v>
      </c>
      <c r="E120" s="80"/>
      <c r="F120" s="198" t="str">
        <f t="shared" ref="F120:F143" si="0">IF($C$144=0,"",IF(C120="[for completion]","",C120/$C$144))</f>
        <v/>
      </c>
      <c r="G120" s="198" t="str">
        <f t="shared" ref="G120:G143" si="1">IF($D$144=0,"",IF(D120="[for completion]","",D120/$D$144))</f>
        <v/>
      </c>
    </row>
    <row r="121" spans="1:7" x14ac:dyDescent="0.25">
      <c r="A121" s="66" t="s">
        <v>1072</v>
      </c>
      <c r="B121" s="83" t="s">
        <v>563</v>
      </c>
      <c r="C121" s="186" t="s">
        <v>82</v>
      </c>
      <c r="D121" s="187" t="s">
        <v>82</v>
      </c>
      <c r="E121" s="80"/>
      <c r="F121" s="198" t="str">
        <f t="shared" si="0"/>
        <v/>
      </c>
      <c r="G121" s="198" t="str">
        <f t="shared" si="1"/>
        <v/>
      </c>
    </row>
    <row r="122" spans="1:7" x14ac:dyDescent="0.25">
      <c r="A122" s="66" t="s">
        <v>1073</v>
      </c>
      <c r="B122" s="83" t="s">
        <v>563</v>
      </c>
      <c r="C122" s="186" t="s">
        <v>82</v>
      </c>
      <c r="D122" s="187" t="s">
        <v>82</v>
      </c>
      <c r="E122" s="80"/>
      <c r="F122" s="198" t="str">
        <f t="shared" si="0"/>
        <v/>
      </c>
      <c r="G122" s="198" t="str">
        <f t="shared" si="1"/>
        <v/>
      </c>
    </row>
    <row r="123" spans="1:7" x14ac:dyDescent="0.25">
      <c r="A123" s="66" t="s">
        <v>1074</v>
      </c>
      <c r="B123" s="83" t="s">
        <v>563</v>
      </c>
      <c r="C123" s="186" t="s">
        <v>82</v>
      </c>
      <c r="D123" s="187" t="s">
        <v>82</v>
      </c>
      <c r="E123" s="80"/>
      <c r="F123" s="198" t="str">
        <f t="shared" si="0"/>
        <v/>
      </c>
      <c r="G123" s="198" t="str">
        <f t="shared" si="1"/>
        <v/>
      </c>
    </row>
    <row r="124" spans="1:7" x14ac:dyDescent="0.25">
      <c r="A124" s="66" t="s">
        <v>1075</v>
      </c>
      <c r="B124" s="83" t="s">
        <v>563</v>
      </c>
      <c r="C124" s="186" t="s">
        <v>82</v>
      </c>
      <c r="D124" s="187" t="s">
        <v>82</v>
      </c>
      <c r="E124" s="80"/>
      <c r="F124" s="198" t="str">
        <f t="shared" si="0"/>
        <v/>
      </c>
      <c r="G124" s="198" t="str">
        <f t="shared" si="1"/>
        <v/>
      </c>
    </row>
    <row r="125" spans="1:7" x14ac:dyDescent="0.25">
      <c r="A125" s="66" t="s">
        <v>1076</v>
      </c>
      <c r="B125" s="83" t="s">
        <v>563</v>
      </c>
      <c r="C125" s="186" t="s">
        <v>82</v>
      </c>
      <c r="D125" s="187" t="s">
        <v>82</v>
      </c>
      <c r="E125" s="80"/>
      <c r="F125" s="198" t="str">
        <f t="shared" si="0"/>
        <v/>
      </c>
      <c r="G125" s="198" t="str">
        <f t="shared" si="1"/>
        <v/>
      </c>
    </row>
    <row r="126" spans="1:7" x14ac:dyDescent="0.25">
      <c r="A126" s="66" t="s">
        <v>1077</v>
      </c>
      <c r="B126" s="83" t="s">
        <v>563</v>
      </c>
      <c r="C126" s="186" t="s">
        <v>82</v>
      </c>
      <c r="D126" s="187" t="s">
        <v>82</v>
      </c>
      <c r="E126" s="80"/>
      <c r="F126" s="198" t="str">
        <f t="shared" si="0"/>
        <v/>
      </c>
      <c r="G126" s="198" t="str">
        <f t="shared" si="1"/>
        <v/>
      </c>
    </row>
    <row r="127" spans="1:7" x14ac:dyDescent="0.25">
      <c r="A127" s="66" t="s">
        <v>1078</v>
      </c>
      <c r="B127" s="83" t="s">
        <v>563</v>
      </c>
      <c r="C127" s="186" t="s">
        <v>82</v>
      </c>
      <c r="D127" s="187" t="s">
        <v>82</v>
      </c>
      <c r="E127" s="80"/>
      <c r="F127" s="198" t="str">
        <f t="shared" si="0"/>
        <v/>
      </c>
      <c r="G127" s="198" t="str">
        <f t="shared" si="1"/>
        <v/>
      </c>
    </row>
    <row r="128" spans="1:7" x14ac:dyDescent="0.25">
      <c r="A128" s="66" t="s">
        <v>1079</v>
      </c>
      <c r="B128" s="83" t="s">
        <v>563</v>
      </c>
      <c r="C128" s="186" t="s">
        <v>82</v>
      </c>
      <c r="D128" s="187" t="s">
        <v>82</v>
      </c>
      <c r="E128" s="80"/>
      <c r="F128" s="198" t="str">
        <f t="shared" si="0"/>
        <v/>
      </c>
      <c r="G128" s="198" t="str">
        <f t="shared" si="1"/>
        <v/>
      </c>
    </row>
    <row r="129" spans="1:7" x14ac:dyDescent="0.25">
      <c r="A129" s="66" t="s">
        <v>1080</v>
      </c>
      <c r="B129" s="83" t="s">
        <v>563</v>
      </c>
      <c r="C129" s="186" t="s">
        <v>82</v>
      </c>
      <c r="D129" s="187" t="s">
        <v>82</v>
      </c>
      <c r="E129" s="83"/>
      <c r="F129" s="198" t="str">
        <f t="shared" si="0"/>
        <v/>
      </c>
      <c r="G129" s="198" t="str">
        <f t="shared" si="1"/>
        <v/>
      </c>
    </row>
    <row r="130" spans="1:7" x14ac:dyDescent="0.25">
      <c r="A130" s="66" t="s">
        <v>1081</v>
      </c>
      <c r="B130" s="83" t="s">
        <v>563</v>
      </c>
      <c r="C130" s="186" t="s">
        <v>82</v>
      </c>
      <c r="D130" s="187" t="s">
        <v>82</v>
      </c>
      <c r="E130" s="83"/>
      <c r="F130" s="198" t="str">
        <f t="shared" si="0"/>
        <v/>
      </c>
      <c r="G130" s="198" t="str">
        <f t="shared" si="1"/>
        <v/>
      </c>
    </row>
    <row r="131" spans="1:7" x14ac:dyDescent="0.25">
      <c r="A131" s="66" t="s">
        <v>1082</v>
      </c>
      <c r="B131" s="83" t="s">
        <v>563</v>
      </c>
      <c r="C131" s="186" t="s">
        <v>82</v>
      </c>
      <c r="D131" s="187" t="s">
        <v>82</v>
      </c>
      <c r="E131" s="83"/>
      <c r="F131" s="198" t="str">
        <f t="shared" si="0"/>
        <v/>
      </c>
      <c r="G131" s="198" t="str">
        <f t="shared" si="1"/>
        <v/>
      </c>
    </row>
    <row r="132" spans="1:7" x14ac:dyDescent="0.25">
      <c r="A132" s="66" t="s">
        <v>1083</v>
      </c>
      <c r="B132" s="83" t="s">
        <v>563</v>
      </c>
      <c r="C132" s="186" t="s">
        <v>82</v>
      </c>
      <c r="D132" s="187" t="s">
        <v>82</v>
      </c>
      <c r="E132" s="83"/>
      <c r="F132" s="198" t="str">
        <f t="shared" si="0"/>
        <v/>
      </c>
      <c r="G132" s="198" t="str">
        <f t="shared" si="1"/>
        <v/>
      </c>
    </row>
    <row r="133" spans="1:7" x14ac:dyDescent="0.25">
      <c r="A133" s="66" t="s">
        <v>1084</v>
      </c>
      <c r="B133" s="83" t="s">
        <v>563</v>
      </c>
      <c r="C133" s="186" t="s">
        <v>82</v>
      </c>
      <c r="D133" s="187" t="s">
        <v>82</v>
      </c>
      <c r="E133" s="83"/>
      <c r="F133" s="198" t="str">
        <f t="shared" si="0"/>
        <v/>
      </c>
      <c r="G133" s="198" t="str">
        <f t="shared" si="1"/>
        <v/>
      </c>
    </row>
    <row r="134" spans="1:7" x14ac:dyDescent="0.25">
      <c r="A134" s="66" t="s">
        <v>1085</v>
      </c>
      <c r="B134" s="83" t="s">
        <v>563</v>
      </c>
      <c r="C134" s="186" t="s">
        <v>82</v>
      </c>
      <c r="D134" s="187" t="s">
        <v>82</v>
      </c>
      <c r="E134" s="83"/>
      <c r="F134" s="198" t="str">
        <f t="shared" si="0"/>
        <v/>
      </c>
      <c r="G134" s="198" t="str">
        <f t="shared" si="1"/>
        <v/>
      </c>
    </row>
    <row r="135" spans="1:7" x14ac:dyDescent="0.25">
      <c r="A135" s="66" t="s">
        <v>1086</v>
      </c>
      <c r="B135" s="83" t="s">
        <v>563</v>
      </c>
      <c r="C135" s="186" t="s">
        <v>82</v>
      </c>
      <c r="D135" s="187" t="s">
        <v>82</v>
      </c>
      <c r="F135" s="198" t="str">
        <f t="shared" si="0"/>
        <v/>
      </c>
      <c r="G135" s="198" t="str">
        <f t="shared" si="1"/>
        <v/>
      </c>
    </row>
    <row r="136" spans="1:7" x14ac:dyDescent="0.25">
      <c r="A136" s="66" t="s">
        <v>1087</v>
      </c>
      <c r="B136" s="83" t="s">
        <v>563</v>
      </c>
      <c r="C136" s="186" t="s">
        <v>82</v>
      </c>
      <c r="D136" s="187" t="s">
        <v>82</v>
      </c>
      <c r="E136" s="103"/>
      <c r="F136" s="198" t="str">
        <f t="shared" si="0"/>
        <v/>
      </c>
      <c r="G136" s="198" t="str">
        <f t="shared" si="1"/>
        <v/>
      </c>
    </row>
    <row r="137" spans="1:7" x14ac:dyDescent="0.25">
      <c r="A137" s="66" t="s">
        <v>1088</v>
      </c>
      <c r="B137" s="83" t="s">
        <v>563</v>
      </c>
      <c r="C137" s="186" t="s">
        <v>82</v>
      </c>
      <c r="D137" s="187" t="s">
        <v>82</v>
      </c>
      <c r="E137" s="103"/>
      <c r="F137" s="198" t="str">
        <f t="shared" si="0"/>
        <v/>
      </c>
      <c r="G137" s="198" t="str">
        <f t="shared" si="1"/>
        <v/>
      </c>
    </row>
    <row r="138" spans="1:7" x14ac:dyDescent="0.25">
      <c r="A138" s="66" t="s">
        <v>1089</v>
      </c>
      <c r="B138" s="83" t="s">
        <v>563</v>
      </c>
      <c r="C138" s="186" t="s">
        <v>82</v>
      </c>
      <c r="D138" s="187" t="s">
        <v>82</v>
      </c>
      <c r="E138" s="103"/>
      <c r="F138" s="198" t="str">
        <f t="shared" si="0"/>
        <v/>
      </c>
      <c r="G138" s="198" t="str">
        <f t="shared" si="1"/>
        <v/>
      </c>
    </row>
    <row r="139" spans="1:7" x14ac:dyDescent="0.25">
      <c r="A139" s="66" t="s">
        <v>1090</v>
      </c>
      <c r="B139" s="83" t="s">
        <v>563</v>
      </c>
      <c r="C139" s="186" t="s">
        <v>82</v>
      </c>
      <c r="D139" s="187" t="s">
        <v>82</v>
      </c>
      <c r="E139" s="103"/>
      <c r="F139" s="198" t="str">
        <f t="shared" si="0"/>
        <v/>
      </c>
      <c r="G139" s="198" t="str">
        <f t="shared" si="1"/>
        <v/>
      </c>
    </row>
    <row r="140" spans="1:7" x14ac:dyDescent="0.25">
      <c r="A140" s="66" t="s">
        <v>1091</v>
      </c>
      <c r="B140" s="83" t="s">
        <v>563</v>
      </c>
      <c r="C140" s="186" t="s">
        <v>82</v>
      </c>
      <c r="D140" s="187" t="s">
        <v>82</v>
      </c>
      <c r="E140" s="103"/>
      <c r="F140" s="198" t="str">
        <f t="shared" si="0"/>
        <v/>
      </c>
      <c r="G140" s="198" t="str">
        <f t="shared" si="1"/>
        <v/>
      </c>
    </row>
    <row r="141" spans="1:7" x14ac:dyDescent="0.25">
      <c r="A141" s="66" t="s">
        <v>1092</v>
      </c>
      <c r="B141" s="83" t="s">
        <v>563</v>
      </c>
      <c r="C141" s="186" t="s">
        <v>82</v>
      </c>
      <c r="D141" s="187" t="s">
        <v>82</v>
      </c>
      <c r="E141" s="103"/>
      <c r="F141" s="198" t="str">
        <f t="shared" si="0"/>
        <v/>
      </c>
      <c r="G141" s="198" t="str">
        <f t="shared" si="1"/>
        <v/>
      </c>
    </row>
    <row r="142" spans="1:7" x14ac:dyDescent="0.25">
      <c r="A142" s="66" t="s">
        <v>1093</v>
      </c>
      <c r="B142" s="83" t="s">
        <v>563</v>
      </c>
      <c r="C142" s="186" t="s">
        <v>82</v>
      </c>
      <c r="D142" s="187" t="s">
        <v>82</v>
      </c>
      <c r="E142" s="103"/>
      <c r="F142" s="198" t="str">
        <f t="shared" si="0"/>
        <v/>
      </c>
      <c r="G142" s="198" t="str">
        <f t="shared" si="1"/>
        <v/>
      </c>
    </row>
    <row r="143" spans="1:7" x14ac:dyDescent="0.25">
      <c r="A143" s="66" t="s">
        <v>1094</v>
      </c>
      <c r="B143" s="83" t="s">
        <v>563</v>
      </c>
      <c r="C143" s="186" t="s">
        <v>82</v>
      </c>
      <c r="D143" s="187" t="s">
        <v>82</v>
      </c>
      <c r="E143" s="103"/>
      <c r="F143" s="198" t="str">
        <f t="shared" si="0"/>
        <v/>
      </c>
      <c r="G143" s="198" t="str">
        <f t="shared" si="1"/>
        <v/>
      </c>
    </row>
    <row r="144" spans="1:7" x14ac:dyDescent="0.25">
      <c r="A144" s="66" t="s">
        <v>1095</v>
      </c>
      <c r="B144" s="93" t="s">
        <v>144</v>
      </c>
      <c r="C144" s="188">
        <f>SUM(C120:C143)</f>
        <v>0</v>
      </c>
      <c r="D144" s="91">
        <f>SUM(D120:D143)</f>
        <v>0</v>
      </c>
      <c r="E144" s="103"/>
      <c r="F144" s="199">
        <f>SUM(F120:F143)</f>
        <v>0</v>
      </c>
      <c r="G144" s="199">
        <f>SUM(G120:G143)</f>
        <v>0</v>
      </c>
    </row>
    <row r="145" spans="1:7" ht="15" customHeight="1" x14ac:dyDescent="0.25">
      <c r="A145" s="85"/>
      <c r="B145" s="86" t="s">
        <v>1096</v>
      </c>
      <c r="C145" s="85" t="s">
        <v>640</v>
      </c>
      <c r="D145" s="85" t="s">
        <v>641</v>
      </c>
      <c r="E145" s="87"/>
      <c r="F145" s="85" t="s">
        <v>970</v>
      </c>
      <c r="G145" s="85" t="s">
        <v>642</v>
      </c>
    </row>
    <row r="146" spans="1:7" x14ac:dyDescent="0.25">
      <c r="A146" s="66" t="s">
        <v>1097</v>
      </c>
      <c r="B146" s="66" t="s">
        <v>673</v>
      </c>
      <c r="C146" s="180" t="s">
        <v>82</v>
      </c>
      <c r="G146" s="66"/>
    </row>
    <row r="147" spans="1:7" x14ac:dyDescent="0.25">
      <c r="G147" s="66"/>
    </row>
    <row r="148" spans="1:7" x14ac:dyDescent="0.25">
      <c r="B148" s="83" t="s">
        <v>674</v>
      </c>
      <c r="G148" s="66"/>
    </row>
    <row r="149" spans="1:7" x14ac:dyDescent="0.25">
      <c r="A149" s="66" t="s">
        <v>1098</v>
      </c>
      <c r="B149" s="66" t="s">
        <v>676</v>
      </c>
      <c r="C149" s="186" t="s">
        <v>82</v>
      </c>
      <c r="D149" s="187" t="s">
        <v>82</v>
      </c>
      <c r="F149" s="198" t="str">
        <f t="shared" ref="F149:F163" si="2">IF($C$157=0,"",IF(C149="[for completion]","",C149/$C$157))</f>
        <v/>
      </c>
      <c r="G149" s="198" t="str">
        <f t="shared" ref="G149:G163" si="3">IF($D$157=0,"",IF(D149="[for completion]","",D149/$D$157))</f>
        <v/>
      </c>
    </row>
    <row r="150" spans="1:7" x14ac:dyDescent="0.25">
      <c r="A150" s="66" t="s">
        <v>1099</v>
      </c>
      <c r="B150" s="66" t="s">
        <v>678</v>
      </c>
      <c r="C150" s="186" t="s">
        <v>82</v>
      </c>
      <c r="D150" s="187" t="s">
        <v>82</v>
      </c>
      <c r="F150" s="198" t="str">
        <f t="shared" si="2"/>
        <v/>
      </c>
      <c r="G150" s="198" t="str">
        <f t="shared" si="3"/>
        <v/>
      </c>
    </row>
    <row r="151" spans="1:7" x14ac:dyDescent="0.25">
      <c r="A151" s="66" t="s">
        <v>1100</v>
      </c>
      <c r="B151" s="66" t="s">
        <v>680</v>
      </c>
      <c r="C151" s="186" t="s">
        <v>82</v>
      </c>
      <c r="D151" s="187" t="s">
        <v>82</v>
      </c>
      <c r="F151" s="198" t="str">
        <f t="shared" si="2"/>
        <v/>
      </c>
      <c r="G151" s="198" t="str">
        <f t="shared" si="3"/>
        <v/>
      </c>
    </row>
    <row r="152" spans="1:7" x14ac:dyDescent="0.25">
      <c r="A152" s="66" t="s">
        <v>1101</v>
      </c>
      <c r="B152" s="66" t="s">
        <v>682</v>
      </c>
      <c r="C152" s="186" t="s">
        <v>82</v>
      </c>
      <c r="D152" s="187" t="s">
        <v>82</v>
      </c>
      <c r="F152" s="198" t="str">
        <f t="shared" si="2"/>
        <v/>
      </c>
      <c r="G152" s="198" t="str">
        <f t="shared" si="3"/>
        <v/>
      </c>
    </row>
    <row r="153" spans="1:7" x14ac:dyDescent="0.25">
      <c r="A153" s="66" t="s">
        <v>1102</v>
      </c>
      <c r="B153" s="66" t="s">
        <v>684</v>
      </c>
      <c r="C153" s="186" t="s">
        <v>82</v>
      </c>
      <c r="D153" s="187" t="s">
        <v>82</v>
      </c>
      <c r="F153" s="198" t="str">
        <f t="shared" si="2"/>
        <v/>
      </c>
      <c r="G153" s="198" t="str">
        <f t="shared" si="3"/>
        <v/>
      </c>
    </row>
    <row r="154" spans="1:7" x14ac:dyDescent="0.25">
      <c r="A154" s="66" t="s">
        <v>1103</v>
      </c>
      <c r="B154" s="66" t="s">
        <v>686</v>
      </c>
      <c r="C154" s="186" t="s">
        <v>82</v>
      </c>
      <c r="D154" s="187" t="s">
        <v>82</v>
      </c>
      <c r="F154" s="198" t="str">
        <f t="shared" si="2"/>
        <v/>
      </c>
      <c r="G154" s="198" t="str">
        <f t="shared" si="3"/>
        <v/>
      </c>
    </row>
    <row r="155" spans="1:7" x14ac:dyDescent="0.25">
      <c r="A155" s="66" t="s">
        <v>1104</v>
      </c>
      <c r="B155" s="66" t="s">
        <v>688</v>
      </c>
      <c r="C155" s="186" t="s">
        <v>82</v>
      </c>
      <c r="D155" s="187" t="s">
        <v>82</v>
      </c>
      <c r="F155" s="198" t="str">
        <f t="shared" si="2"/>
        <v/>
      </c>
      <c r="G155" s="198" t="str">
        <f t="shared" si="3"/>
        <v/>
      </c>
    </row>
    <row r="156" spans="1:7" x14ac:dyDescent="0.25">
      <c r="A156" s="66" t="s">
        <v>1105</v>
      </c>
      <c r="B156" s="66" t="s">
        <v>690</v>
      </c>
      <c r="C156" s="186" t="s">
        <v>82</v>
      </c>
      <c r="D156" s="187" t="s">
        <v>82</v>
      </c>
      <c r="F156" s="198" t="str">
        <f t="shared" si="2"/>
        <v/>
      </c>
      <c r="G156" s="198" t="str">
        <f t="shared" si="3"/>
        <v/>
      </c>
    </row>
    <row r="157" spans="1:7" x14ac:dyDescent="0.25">
      <c r="A157" s="66" t="s">
        <v>1106</v>
      </c>
      <c r="B157" s="93" t="s">
        <v>144</v>
      </c>
      <c r="C157" s="186">
        <f>SUM(C149:C156)</f>
        <v>0</v>
      </c>
      <c r="D157" s="187">
        <f>SUM(D149:D156)</f>
        <v>0</v>
      </c>
      <c r="F157" s="180">
        <f>SUM(F149:F156)</f>
        <v>0</v>
      </c>
      <c r="G157" s="180">
        <f>SUM(G149:G156)</f>
        <v>0</v>
      </c>
    </row>
    <row r="158" spans="1:7" outlineLevel="1" x14ac:dyDescent="0.25">
      <c r="A158" s="66" t="s">
        <v>1107</v>
      </c>
      <c r="B158" s="95" t="s">
        <v>693</v>
      </c>
      <c r="C158" s="186"/>
      <c r="D158" s="187"/>
      <c r="F158" s="198" t="str">
        <f t="shared" si="2"/>
        <v/>
      </c>
      <c r="G158" s="198" t="str">
        <f t="shared" si="3"/>
        <v/>
      </c>
    </row>
    <row r="159" spans="1:7" outlineLevel="1" x14ac:dyDescent="0.25">
      <c r="A159" s="66" t="s">
        <v>1108</v>
      </c>
      <c r="B159" s="95" t="s">
        <v>695</v>
      </c>
      <c r="C159" s="186"/>
      <c r="D159" s="187"/>
      <c r="F159" s="198" t="str">
        <f t="shared" si="2"/>
        <v/>
      </c>
      <c r="G159" s="198" t="str">
        <f t="shared" si="3"/>
        <v/>
      </c>
    </row>
    <row r="160" spans="1:7" outlineLevel="1" x14ac:dyDescent="0.25">
      <c r="A160" s="66" t="s">
        <v>1109</v>
      </c>
      <c r="B160" s="95" t="s">
        <v>697</v>
      </c>
      <c r="C160" s="186"/>
      <c r="D160" s="187"/>
      <c r="F160" s="198" t="str">
        <f t="shared" si="2"/>
        <v/>
      </c>
      <c r="G160" s="198" t="str">
        <f t="shared" si="3"/>
        <v/>
      </c>
    </row>
    <row r="161" spans="1:7" outlineLevel="1" x14ac:dyDescent="0.25">
      <c r="A161" s="66" t="s">
        <v>1110</v>
      </c>
      <c r="B161" s="95" t="s">
        <v>699</v>
      </c>
      <c r="C161" s="186"/>
      <c r="D161" s="187"/>
      <c r="F161" s="198" t="str">
        <f t="shared" si="2"/>
        <v/>
      </c>
      <c r="G161" s="198" t="str">
        <f t="shared" si="3"/>
        <v/>
      </c>
    </row>
    <row r="162" spans="1:7" outlineLevel="1" x14ac:dyDescent="0.25">
      <c r="A162" s="66" t="s">
        <v>1111</v>
      </c>
      <c r="B162" s="95" t="s">
        <v>701</v>
      </c>
      <c r="C162" s="186"/>
      <c r="D162" s="187"/>
      <c r="F162" s="198" t="str">
        <f t="shared" si="2"/>
        <v/>
      </c>
      <c r="G162" s="198" t="str">
        <f t="shared" si="3"/>
        <v/>
      </c>
    </row>
    <row r="163" spans="1:7" outlineLevel="1" x14ac:dyDescent="0.25">
      <c r="A163" s="66" t="s">
        <v>1112</v>
      </c>
      <c r="B163" s="95" t="s">
        <v>703</v>
      </c>
      <c r="C163" s="186"/>
      <c r="D163" s="187"/>
      <c r="F163" s="198" t="str">
        <f t="shared" si="2"/>
        <v/>
      </c>
      <c r="G163" s="198" t="str">
        <f t="shared" si="3"/>
        <v/>
      </c>
    </row>
    <row r="164" spans="1:7" outlineLevel="1" x14ac:dyDescent="0.25">
      <c r="A164" s="66" t="s">
        <v>1113</v>
      </c>
      <c r="B164" s="95"/>
      <c r="F164" s="92"/>
      <c r="G164" s="92"/>
    </row>
    <row r="165" spans="1:7" outlineLevel="1" x14ac:dyDescent="0.25">
      <c r="A165" s="66" t="s">
        <v>1114</v>
      </c>
      <c r="B165" s="95"/>
      <c r="F165" s="92"/>
      <c r="G165" s="92"/>
    </row>
    <row r="166" spans="1:7" outlineLevel="1" x14ac:dyDescent="0.25">
      <c r="A166" s="66" t="s">
        <v>1115</v>
      </c>
      <c r="B166" s="95"/>
      <c r="F166" s="92"/>
      <c r="G166" s="92"/>
    </row>
    <row r="167" spans="1:7" ht="15" customHeight="1" x14ac:dyDescent="0.25">
      <c r="A167" s="85"/>
      <c r="B167" s="86" t="s">
        <v>1116</v>
      </c>
      <c r="C167" s="85" t="s">
        <v>640</v>
      </c>
      <c r="D167" s="85" t="s">
        <v>641</v>
      </c>
      <c r="E167" s="87"/>
      <c r="F167" s="85" t="s">
        <v>970</v>
      </c>
      <c r="G167" s="85" t="s">
        <v>642</v>
      </c>
    </row>
    <row r="168" spans="1:7" x14ac:dyDescent="0.25">
      <c r="A168" s="66" t="s">
        <v>1117</v>
      </c>
      <c r="B168" s="66" t="s">
        <v>673</v>
      </c>
      <c r="C168" s="180" t="s">
        <v>116</v>
      </c>
      <c r="G168" s="66"/>
    </row>
    <row r="169" spans="1:7" x14ac:dyDescent="0.25">
      <c r="G169" s="66"/>
    </row>
    <row r="170" spans="1:7" x14ac:dyDescent="0.25">
      <c r="B170" s="83" t="s">
        <v>674</v>
      </c>
      <c r="G170" s="66"/>
    </row>
    <row r="171" spans="1:7" x14ac:dyDescent="0.25">
      <c r="A171" s="66" t="s">
        <v>1118</v>
      </c>
      <c r="B171" s="66" t="s">
        <v>676</v>
      </c>
      <c r="C171" s="186" t="s">
        <v>116</v>
      </c>
      <c r="D171" s="187" t="s">
        <v>116</v>
      </c>
      <c r="F171" s="198" t="str">
        <f>IF($C$179=0,"",IF(C171="[Mark as ND1 if not relevant]","",C171/$C$179))</f>
        <v/>
      </c>
      <c r="G171" s="198" t="str">
        <f>IF($D$179=0,"",IF(D171="[Mark as ND1 if not relevant]","",D171/$D$179))</f>
        <v/>
      </c>
    </row>
    <row r="172" spans="1:7" x14ac:dyDescent="0.25">
      <c r="A172" s="66" t="s">
        <v>1119</v>
      </c>
      <c r="B172" s="66" t="s">
        <v>678</v>
      </c>
      <c r="C172" s="186" t="s">
        <v>116</v>
      </c>
      <c r="D172" s="187" t="s">
        <v>116</v>
      </c>
      <c r="F172" s="198" t="str">
        <f t="shared" ref="F172:F178" si="4">IF($C$179=0,"",IF(C172="[Mark as ND1 if not relevant]","",C172/$C$179))</f>
        <v/>
      </c>
      <c r="G172" s="198" t="str">
        <f t="shared" ref="G172:G178" si="5">IF($D$179=0,"",IF(D172="[Mark as ND1 if not relevant]","",D172/$D$179))</f>
        <v/>
      </c>
    </row>
    <row r="173" spans="1:7" x14ac:dyDescent="0.25">
      <c r="A173" s="66" t="s">
        <v>1120</v>
      </c>
      <c r="B173" s="66" t="s">
        <v>680</v>
      </c>
      <c r="C173" s="186" t="s">
        <v>116</v>
      </c>
      <c r="D173" s="187" t="s">
        <v>116</v>
      </c>
      <c r="F173" s="198" t="str">
        <f t="shared" si="4"/>
        <v/>
      </c>
      <c r="G173" s="198" t="str">
        <f t="shared" si="5"/>
        <v/>
      </c>
    </row>
    <row r="174" spans="1:7" x14ac:dyDescent="0.25">
      <c r="A174" s="66" t="s">
        <v>1121</v>
      </c>
      <c r="B174" s="66" t="s">
        <v>682</v>
      </c>
      <c r="C174" s="186" t="s">
        <v>116</v>
      </c>
      <c r="D174" s="187" t="s">
        <v>116</v>
      </c>
      <c r="F174" s="198" t="str">
        <f t="shared" si="4"/>
        <v/>
      </c>
      <c r="G174" s="198" t="str">
        <f t="shared" si="5"/>
        <v/>
      </c>
    </row>
    <row r="175" spans="1:7" x14ac:dyDescent="0.25">
      <c r="A175" s="66" t="s">
        <v>1122</v>
      </c>
      <c r="B175" s="66" t="s">
        <v>684</v>
      </c>
      <c r="C175" s="186" t="s">
        <v>116</v>
      </c>
      <c r="D175" s="187" t="s">
        <v>116</v>
      </c>
      <c r="F175" s="198" t="str">
        <f t="shared" si="4"/>
        <v/>
      </c>
      <c r="G175" s="198" t="str">
        <f t="shared" si="5"/>
        <v/>
      </c>
    </row>
    <row r="176" spans="1:7" x14ac:dyDescent="0.25">
      <c r="A176" s="66" t="s">
        <v>1123</v>
      </c>
      <c r="B176" s="66" t="s">
        <v>686</v>
      </c>
      <c r="C176" s="186" t="s">
        <v>116</v>
      </c>
      <c r="D176" s="187" t="s">
        <v>116</v>
      </c>
      <c r="F176" s="198" t="str">
        <f t="shared" si="4"/>
        <v/>
      </c>
      <c r="G176" s="198" t="str">
        <f t="shared" si="5"/>
        <v/>
      </c>
    </row>
    <row r="177" spans="1:7" x14ac:dyDescent="0.25">
      <c r="A177" s="66" t="s">
        <v>1124</v>
      </c>
      <c r="B177" s="66" t="s">
        <v>688</v>
      </c>
      <c r="C177" s="186" t="s">
        <v>116</v>
      </c>
      <c r="D177" s="187" t="s">
        <v>116</v>
      </c>
      <c r="F177" s="198" t="str">
        <f t="shared" si="4"/>
        <v/>
      </c>
      <c r="G177" s="198" t="str">
        <f t="shared" si="5"/>
        <v/>
      </c>
    </row>
    <row r="178" spans="1:7" x14ac:dyDescent="0.25">
      <c r="A178" s="66" t="s">
        <v>1125</v>
      </c>
      <c r="B178" s="66" t="s">
        <v>690</v>
      </c>
      <c r="C178" s="186" t="s">
        <v>116</v>
      </c>
      <c r="D178" s="187" t="s">
        <v>116</v>
      </c>
      <c r="F178" s="198" t="str">
        <f t="shared" si="4"/>
        <v/>
      </c>
      <c r="G178" s="198" t="str">
        <f t="shared" si="5"/>
        <v/>
      </c>
    </row>
    <row r="179" spans="1:7" x14ac:dyDescent="0.25">
      <c r="A179" s="66" t="s">
        <v>1126</v>
      </c>
      <c r="B179" s="93" t="s">
        <v>144</v>
      </c>
      <c r="C179" s="186">
        <f>SUM(C171:C178)</f>
        <v>0</v>
      </c>
      <c r="D179" s="187">
        <f>SUM(D171:D178)</f>
        <v>0</v>
      </c>
      <c r="F179" s="180">
        <f>SUM(F171:F178)</f>
        <v>0</v>
      </c>
      <c r="G179" s="180">
        <f>SUM(G171:G178)</f>
        <v>0</v>
      </c>
    </row>
    <row r="180" spans="1:7" outlineLevel="1" x14ac:dyDescent="0.25">
      <c r="A180" s="66" t="s">
        <v>1127</v>
      </c>
      <c r="B180" s="95" t="s">
        <v>693</v>
      </c>
      <c r="C180" s="186"/>
      <c r="D180" s="187"/>
      <c r="F180" s="198" t="str">
        <f t="shared" ref="F180:F185" si="6">IF($C$179=0,"",IF(C180="[for completion]","",C180/$C$179))</f>
        <v/>
      </c>
      <c r="G180" s="198" t="str">
        <f t="shared" ref="G180:G185" si="7">IF($D$179=0,"",IF(D180="[for completion]","",D180/$D$179))</f>
        <v/>
      </c>
    </row>
    <row r="181" spans="1:7" outlineLevel="1" x14ac:dyDescent="0.25">
      <c r="A181" s="66" t="s">
        <v>1128</v>
      </c>
      <c r="B181" s="95" t="s">
        <v>695</v>
      </c>
      <c r="C181" s="186"/>
      <c r="D181" s="187"/>
      <c r="F181" s="198" t="str">
        <f t="shared" si="6"/>
        <v/>
      </c>
      <c r="G181" s="198" t="str">
        <f t="shared" si="7"/>
        <v/>
      </c>
    </row>
    <row r="182" spans="1:7" outlineLevel="1" x14ac:dyDescent="0.25">
      <c r="A182" s="66" t="s">
        <v>1129</v>
      </c>
      <c r="B182" s="95" t="s">
        <v>697</v>
      </c>
      <c r="C182" s="186"/>
      <c r="D182" s="187"/>
      <c r="F182" s="198" t="str">
        <f t="shared" si="6"/>
        <v/>
      </c>
      <c r="G182" s="198" t="str">
        <f t="shared" si="7"/>
        <v/>
      </c>
    </row>
    <row r="183" spans="1:7" outlineLevel="1" x14ac:dyDescent="0.25">
      <c r="A183" s="66" t="s">
        <v>1130</v>
      </c>
      <c r="B183" s="95" t="s">
        <v>699</v>
      </c>
      <c r="C183" s="186"/>
      <c r="D183" s="187"/>
      <c r="F183" s="198" t="str">
        <f t="shared" si="6"/>
        <v/>
      </c>
      <c r="G183" s="198" t="str">
        <f t="shared" si="7"/>
        <v/>
      </c>
    </row>
    <row r="184" spans="1:7" outlineLevel="1" x14ac:dyDescent="0.25">
      <c r="A184" s="66" t="s">
        <v>1131</v>
      </c>
      <c r="B184" s="95" t="s">
        <v>701</v>
      </c>
      <c r="C184" s="186"/>
      <c r="D184" s="187"/>
      <c r="F184" s="198" t="str">
        <f t="shared" si="6"/>
        <v/>
      </c>
      <c r="G184" s="198" t="str">
        <f t="shared" si="7"/>
        <v/>
      </c>
    </row>
    <row r="185" spans="1:7" outlineLevel="1" x14ac:dyDescent="0.25">
      <c r="A185" s="66" t="s">
        <v>1132</v>
      </c>
      <c r="B185" s="95" t="s">
        <v>703</v>
      </c>
      <c r="C185" s="186"/>
      <c r="D185" s="187"/>
      <c r="F185" s="198" t="str">
        <f t="shared" si="6"/>
        <v/>
      </c>
      <c r="G185" s="198" t="str">
        <f t="shared" si="7"/>
        <v/>
      </c>
    </row>
    <row r="186" spans="1:7" outlineLevel="1" x14ac:dyDescent="0.25">
      <c r="A186" s="66" t="s">
        <v>1133</v>
      </c>
      <c r="B186" s="95"/>
      <c r="F186" s="92"/>
      <c r="G186" s="92"/>
    </row>
    <row r="187" spans="1:7" outlineLevel="1" x14ac:dyDescent="0.25">
      <c r="A187" s="66" t="s">
        <v>1134</v>
      </c>
      <c r="B187" s="95"/>
      <c r="F187" s="92"/>
      <c r="G187" s="92"/>
    </row>
    <row r="188" spans="1:7" outlineLevel="1" x14ac:dyDescent="0.25">
      <c r="A188" s="66" t="s">
        <v>1135</v>
      </c>
      <c r="B188" s="95"/>
      <c r="F188" s="92"/>
      <c r="G188" s="92"/>
    </row>
    <row r="189" spans="1:7" ht="15" customHeight="1" x14ac:dyDescent="0.25">
      <c r="A189" s="85"/>
      <c r="B189" s="86" t="s">
        <v>1136</v>
      </c>
      <c r="C189" s="85" t="s">
        <v>970</v>
      </c>
      <c r="D189" s="85"/>
      <c r="E189" s="87"/>
      <c r="F189" s="85"/>
      <c r="G189" s="85"/>
    </row>
    <row r="190" spans="1:7" x14ac:dyDescent="0.25">
      <c r="A190" s="66" t="s">
        <v>1137</v>
      </c>
      <c r="B190" s="83" t="s">
        <v>563</v>
      </c>
      <c r="C190" s="180" t="s">
        <v>82</v>
      </c>
      <c r="E190" s="103"/>
      <c r="F190" s="103"/>
      <c r="G190" s="103"/>
    </row>
    <row r="191" spans="1:7" x14ac:dyDescent="0.25">
      <c r="A191" s="66" t="s">
        <v>1138</v>
      </c>
      <c r="B191" s="83" t="s">
        <v>563</v>
      </c>
      <c r="C191" s="180" t="s">
        <v>82</v>
      </c>
      <c r="E191" s="103"/>
      <c r="F191" s="103"/>
      <c r="G191" s="103"/>
    </row>
    <row r="192" spans="1:7" x14ac:dyDescent="0.25">
      <c r="A192" s="66" t="s">
        <v>1139</v>
      </c>
      <c r="B192" s="83" t="s">
        <v>563</v>
      </c>
      <c r="C192" s="180" t="s">
        <v>82</v>
      </c>
      <c r="E192" s="103"/>
      <c r="F192" s="103"/>
      <c r="G192" s="103"/>
    </row>
    <row r="193" spans="1:7" x14ac:dyDescent="0.25">
      <c r="A193" s="66" t="s">
        <v>1140</v>
      </c>
      <c r="B193" s="83" t="s">
        <v>563</v>
      </c>
      <c r="C193" s="180" t="s">
        <v>82</v>
      </c>
      <c r="E193" s="103"/>
      <c r="F193" s="103"/>
      <c r="G193" s="103"/>
    </row>
    <row r="194" spans="1:7" x14ac:dyDescent="0.25">
      <c r="A194" s="66" t="s">
        <v>1141</v>
      </c>
      <c r="B194" s="83" t="s">
        <v>563</v>
      </c>
      <c r="C194" s="180" t="s">
        <v>82</v>
      </c>
      <c r="E194" s="103"/>
      <c r="F194" s="103"/>
      <c r="G194" s="103"/>
    </row>
    <row r="195" spans="1:7" x14ac:dyDescent="0.25">
      <c r="A195" s="66" t="s">
        <v>1142</v>
      </c>
      <c r="B195" s="165" t="s">
        <v>563</v>
      </c>
      <c r="C195" s="180" t="s">
        <v>82</v>
      </c>
      <c r="E195" s="103"/>
      <c r="F195" s="103"/>
      <c r="G195" s="103"/>
    </row>
    <row r="196" spans="1:7" x14ac:dyDescent="0.25">
      <c r="A196" s="66" t="s">
        <v>1143</v>
      </c>
      <c r="B196" s="83" t="s">
        <v>563</v>
      </c>
      <c r="C196" s="180" t="s">
        <v>82</v>
      </c>
      <c r="E196" s="103"/>
      <c r="F196" s="103"/>
      <c r="G196" s="103"/>
    </row>
    <row r="197" spans="1:7" x14ac:dyDescent="0.25">
      <c r="A197" s="66" t="s">
        <v>1144</v>
      </c>
      <c r="B197" s="83" t="s">
        <v>563</v>
      </c>
      <c r="C197" s="180" t="s">
        <v>82</v>
      </c>
      <c r="E197" s="103"/>
      <c r="F197" s="103"/>
    </row>
    <row r="198" spans="1:7" x14ac:dyDescent="0.25">
      <c r="A198" s="66" t="s">
        <v>1145</v>
      </c>
      <c r="B198" s="83" t="s">
        <v>563</v>
      </c>
      <c r="C198" s="180" t="s">
        <v>82</v>
      </c>
      <c r="E198" s="103"/>
      <c r="F198" s="103"/>
    </row>
    <row r="199" spans="1:7" x14ac:dyDescent="0.25">
      <c r="A199" s="66" t="s">
        <v>1146</v>
      </c>
      <c r="B199" s="83" t="s">
        <v>563</v>
      </c>
      <c r="C199" s="180" t="s">
        <v>82</v>
      </c>
      <c r="E199" s="103"/>
      <c r="F199" s="103"/>
    </row>
    <row r="200" spans="1:7" x14ac:dyDescent="0.25">
      <c r="A200" s="66" t="s">
        <v>1147</v>
      </c>
      <c r="B200" s="83" t="s">
        <v>563</v>
      </c>
      <c r="C200" s="180" t="s">
        <v>82</v>
      </c>
      <c r="E200" s="103"/>
      <c r="F200" s="103"/>
    </row>
    <row r="201" spans="1:7" x14ac:dyDescent="0.25">
      <c r="A201" s="66" t="s">
        <v>1148</v>
      </c>
      <c r="B201" s="83" t="s">
        <v>563</v>
      </c>
      <c r="C201" s="180" t="s">
        <v>82</v>
      </c>
      <c r="E201" s="103"/>
      <c r="F201" s="103"/>
    </row>
    <row r="202" spans="1:7" x14ac:dyDescent="0.25">
      <c r="A202" s="66" t="s">
        <v>1149</v>
      </c>
      <c r="B202" s="83" t="s">
        <v>563</v>
      </c>
      <c r="C202" s="180" t="s">
        <v>82</v>
      </c>
    </row>
    <row r="203" spans="1:7" x14ac:dyDescent="0.25">
      <c r="A203" s="66" t="s">
        <v>1150</v>
      </c>
      <c r="B203" s="83" t="s">
        <v>563</v>
      </c>
      <c r="C203" s="180" t="s">
        <v>82</v>
      </c>
    </row>
    <row r="204" spans="1:7" x14ac:dyDescent="0.25">
      <c r="A204" s="66" t="s">
        <v>1151</v>
      </c>
      <c r="B204" s="83" t="s">
        <v>563</v>
      </c>
      <c r="C204" s="180" t="s">
        <v>82</v>
      </c>
    </row>
    <row r="205" spans="1:7" x14ac:dyDescent="0.25">
      <c r="A205" s="66" t="s">
        <v>1152</v>
      </c>
      <c r="B205" s="83" t="s">
        <v>563</v>
      </c>
      <c r="C205" s="180" t="s">
        <v>82</v>
      </c>
    </row>
    <row r="206" spans="1:7" x14ac:dyDescent="0.25">
      <c r="A206" s="66" t="s">
        <v>1153</v>
      </c>
      <c r="B206" s="83" t="s">
        <v>563</v>
      </c>
      <c r="C206" s="180" t="s">
        <v>82</v>
      </c>
    </row>
    <row r="207" spans="1:7" outlineLevel="1" x14ac:dyDescent="0.25">
      <c r="A207" s="66" t="s">
        <v>1154</v>
      </c>
    </row>
    <row r="208" spans="1:7" outlineLevel="1" x14ac:dyDescent="0.25">
      <c r="A208" s="66" t="s">
        <v>1155</v>
      </c>
    </row>
    <row r="209" spans="1:1" outlineLevel="1" x14ac:dyDescent="0.25">
      <c r="A209" s="66" t="s">
        <v>1156</v>
      </c>
    </row>
    <row r="210" spans="1:1" outlineLevel="1" x14ac:dyDescent="0.25">
      <c r="A210" s="66" t="s">
        <v>1157</v>
      </c>
    </row>
    <row r="211" spans="1:1" outlineLevel="1" x14ac:dyDescent="0.25">
      <c r="A211" s="66" t="s">
        <v>1158</v>
      </c>
    </row>
  </sheetData>
  <sheetProtection algorithmName="SHA-512" hashValue="aNlVURXMm7dbSRw0gbp9aUbS7DJyTaGbhEWsm+TptA5B+PBPEQqTrLAXr4SWGd8hwTOGo++FRFjiwL4115BDlA==" saltValue="pA8o1ZaXHlvQddHXPdDY+Q==" spinCount="100000" sheet="1" formatColumns="0" formatRows="0" insertHyperlinks="0" sort="0" autoFilter="0" pivotTables="0"/>
  <protectedRanges>
    <protectedRange sqref="C168 C171:D178 B180:D188 B190:C211" name="Range5"/>
    <protectedRange sqref="C81:C89 B84:B89 B94:B99 C91:C99 B106:B109 C101:C109 C111 B113:B115 C113:C115" name="Range3"/>
    <protectedRange sqref="C3 B11:B16 C10:C16 B19:B24 C18:C24 C55:C57 B70:B79 C59:C79 C27:C53" name="Range2"/>
    <protectedRange sqref="C117 B120:D143 C146 C149:D156 B158:D166" name="Range4"/>
    <protectedRange sqref="B112:C112" name="Mortgage Assets II"/>
  </protectedRanges>
  <phoneticPr fontId="47"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403"/>
  <sheetViews>
    <sheetView zoomScale="80" zoomScaleNormal="80" workbookViewId="0"/>
  </sheetViews>
  <sheetFormatPr defaultColWidth="11.42578125" defaultRowHeight="15" outlineLevelRow="1" x14ac:dyDescent="0.25"/>
  <cols>
    <col min="1" max="1" width="16.28515625" customWidth="1"/>
    <col min="2" max="2" width="89.85546875" style="66" bestFit="1" customWidth="1"/>
    <col min="3" max="3" width="134.7109375" style="2" customWidth="1"/>
    <col min="4" max="13" width="11.42578125" style="2"/>
  </cols>
  <sheetData>
    <row r="1" spans="1:13" s="185" customFormat="1" ht="31.5" x14ac:dyDescent="0.25">
      <c r="A1" s="183" t="s">
        <v>1159</v>
      </c>
      <c r="B1" s="183"/>
      <c r="C1" s="368" t="s">
        <v>2731</v>
      </c>
      <c r="D1" s="23"/>
      <c r="E1" s="23"/>
      <c r="F1" s="23"/>
      <c r="G1" s="23"/>
      <c r="H1" s="23"/>
      <c r="I1" s="23"/>
      <c r="J1" s="23"/>
      <c r="K1" s="23"/>
      <c r="L1" s="23"/>
      <c r="M1" s="23"/>
    </row>
    <row r="2" spans="1:13" x14ac:dyDescent="0.25">
      <c r="B2" s="64"/>
      <c r="C2" s="64"/>
    </row>
    <row r="3" spans="1:13" x14ac:dyDescent="0.25">
      <c r="A3" s="117" t="s">
        <v>1160</v>
      </c>
      <c r="B3" s="118"/>
      <c r="C3" s="64"/>
    </row>
    <row r="4" spans="1:13" x14ac:dyDescent="0.25">
      <c r="C4" s="64"/>
    </row>
    <row r="5" spans="1:13" ht="37.5" x14ac:dyDescent="0.25">
      <c r="A5" s="77" t="s">
        <v>80</v>
      </c>
      <c r="B5" s="77" t="s">
        <v>1161</v>
      </c>
      <c r="C5" s="119" t="s">
        <v>1534</v>
      </c>
    </row>
    <row r="6" spans="1:13" ht="270" x14ac:dyDescent="0.25">
      <c r="A6" s="1" t="s">
        <v>1162</v>
      </c>
      <c r="B6" s="80" t="s">
        <v>2733</v>
      </c>
      <c r="C6" s="743" t="s">
        <v>3153</v>
      </c>
    </row>
    <row r="7" spans="1:13" ht="78.599999999999994" customHeight="1" x14ac:dyDescent="0.25">
      <c r="A7" s="1" t="s">
        <v>1163</v>
      </c>
      <c r="B7" s="80" t="s">
        <v>2735</v>
      </c>
      <c r="C7" s="742" t="s">
        <v>3154</v>
      </c>
    </row>
    <row r="8" spans="1:13" ht="79.900000000000006" customHeight="1" x14ac:dyDescent="0.25">
      <c r="A8" s="1" t="s">
        <v>1164</v>
      </c>
      <c r="B8" s="80" t="s">
        <v>2734</v>
      </c>
      <c r="C8" s="742" t="s">
        <v>3155</v>
      </c>
    </row>
    <row r="9" spans="1:13" ht="19.149999999999999" customHeight="1" x14ac:dyDescent="0.25">
      <c r="A9" s="1" t="s">
        <v>1165</v>
      </c>
      <c r="B9" s="80" t="s">
        <v>1166</v>
      </c>
      <c r="C9" s="388" t="s">
        <v>3156</v>
      </c>
    </row>
    <row r="10" spans="1:13" ht="44.25" customHeight="1" x14ac:dyDescent="0.25">
      <c r="A10" s="1" t="s">
        <v>1167</v>
      </c>
      <c r="B10" s="80" t="s">
        <v>1380</v>
      </c>
      <c r="C10" s="388" t="s">
        <v>3157</v>
      </c>
    </row>
    <row r="11" spans="1:13" ht="118.9" customHeight="1" x14ac:dyDescent="0.25">
      <c r="A11" s="1" t="s">
        <v>1168</v>
      </c>
      <c r="B11" s="80" t="s">
        <v>1169</v>
      </c>
      <c r="C11" s="388" t="s">
        <v>3158</v>
      </c>
    </row>
    <row r="12" spans="1:13" ht="172.15" customHeight="1" x14ac:dyDescent="0.25">
      <c r="A12" s="1" t="s">
        <v>1170</v>
      </c>
      <c r="B12" s="80" t="s">
        <v>2662</v>
      </c>
      <c r="C12" s="338" t="s">
        <v>3178</v>
      </c>
    </row>
    <row r="13" spans="1:13" ht="35.450000000000003" customHeight="1" x14ac:dyDescent="0.25">
      <c r="A13" s="1" t="s">
        <v>1172</v>
      </c>
      <c r="B13" s="80" t="s">
        <v>1171</v>
      </c>
      <c r="C13" s="388" t="s">
        <v>3159</v>
      </c>
    </row>
    <row r="14" spans="1:13" ht="69" customHeight="1" x14ac:dyDescent="0.25">
      <c r="A14" s="1" t="s">
        <v>1174</v>
      </c>
      <c r="B14" s="80" t="s">
        <v>1173</v>
      </c>
      <c r="C14" s="388" t="s">
        <v>3160</v>
      </c>
    </row>
    <row r="15" spans="1:13" ht="72" customHeight="1" x14ac:dyDescent="0.25">
      <c r="A15" s="1" t="s">
        <v>1176</v>
      </c>
      <c r="B15" s="80" t="s">
        <v>1175</v>
      </c>
      <c r="C15" s="388" t="s">
        <v>3161</v>
      </c>
    </row>
    <row r="16" spans="1:13" ht="22.9" customHeight="1" x14ac:dyDescent="0.25">
      <c r="A16" s="1" t="s">
        <v>1178</v>
      </c>
      <c r="B16" s="80" t="s">
        <v>1177</v>
      </c>
      <c r="C16" s="388" t="s">
        <v>3162</v>
      </c>
    </row>
    <row r="17" spans="1:13" ht="34.9" customHeight="1" x14ac:dyDescent="0.25">
      <c r="A17" s="1" t="s">
        <v>1180</v>
      </c>
      <c r="B17" s="84" t="s">
        <v>1179</v>
      </c>
      <c r="C17" s="388" t="s">
        <v>3163</v>
      </c>
    </row>
    <row r="18" spans="1:13" ht="108.6" customHeight="1" x14ac:dyDescent="0.25">
      <c r="A18" s="1" t="s">
        <v>1182</v>
      </c>
      <c r="B18" s="84" t="s">
        <v>1181</v>
      </c>
      <c r="C18" s="388" t="s">
        <v>3164</v>
      </c>
    </row>
    <row r="19" spans="1:13" s="257" customFormat="1" x14ac:dyDescent="0.25">
      <c r="A19" s="216" t="s">
        <v>2661</v>
      </c>
      <c r="B19" s="84" t="s">
        <v>1183</v>
      </c>
      <c r="C19" s="388" t="s">
        <v>3165</v>
      </c>
      <c r="D19" s="2"/>
      <c r="E19" s="2"/>
      <c r="F19" s="2"/>
      <c r="G19" s="2"/>
      <c r="H19" s="2"/>
      <c r="I19" s="2"/>
      <c r="J19" s="2"/>
    </row>
    <row r="20" spans="1:13" s="257" customFormat="1" ht="135.6" customHeight="1" x14ac:dyDescent="0.25">
      <c r="A20" s="216" t="s">
        <v>2663</v>
      </c>
      <c r="B20" s="80" t="s">
        <v>2660</v>
      </c>
      <c r="C20" s="338" t="s">
        <v>3177</v>
      </c>
      <c r="D20" s="2"/>
      <c r="E20" s="2"/>
      <c r="F20" s="2"/>
      <c r="G20" s="2"/>
      <c r="H20" s="2"/>
      <c r="I20" s="2"/>
      <c r="J20" s="2"/>
    </row>
    <row r="21" spans="1:13" s="257" customFormat="1" x14ac:dyDescent="0.25">
      <c r="A21" s="107" t="s">
        <v>1184</v>
      </c>
      <c r="B21" s="81" t="s">
        <v>1185</v>
      </c>
      <c r="C21" s="389"/>
      <c r="D21" s="2"/>
      <c r="E21" s="2"/>
      <c r="F21" s="2"/>
      <c r="G21" s="2"/>
      <c r="H21" s="2"/>
      <c r="I21" s="2"/>
      <c r="J21" s="2"/>
    </row>
    <row r="22" spans="1:13" s="257" customFormat="1" x14ac:dyDescent="0.25">
      <c r="A22" s="107" t="s">
        <v>1186</v>
      </c>
      <c r="C22" s="389"/>
      <c r="D22" s="2"/>
      <c r="E22" s="2"/>
      <c r="F22" s="2"/>
      <c r="G22" s="2"/>
      <c r="H22" s="2"/>
      <c r="I22" s="2"/>
      <c r="J22" s="2"/>
    </row>
    <row r="23" spans="1:13" outlineLevel="1" x14ac:dyDescent="0.25">
      <c r="A23" s="107" t="s">
        <v>1187</v>
      </c>
      <c r="B23" s="274"/>
      <c r="C23" s="338"/>
    </row>
    <row r="24" spans="1:13" outlineLevel="1" x14ac:dyDescent="0.25">
      <c r="A24" s="107" t="s">
        <v>1188</v>
      </c>
      <c r="B24" s="112"/>
      <c r="C24" s="338"/>
    </row>
    <row r="25" spans="1:13" outlineLevel="1" x14ac:dyDescent="0.25">
      <c r="A25" s="107" t="s">
        <v>1189</v>
      </c>
      <c r="B25" s="112"/>
      <c r="C25" s="338"/>
    </row>
    <row r="26" spans="1:13" outlineLevel="1" x14ac:dyDescent="0.25">
      <c r="A26" s="107" t="s">
        <v>2321</v>
      </c>
      <c r="B26" s="112"/>
      <c r="C26" s="338"/>
    </row>
    <row r="27" spans="1:13" outlineLevel="1" x14ac:dyDescent="0.25">
      <c r="A27" s="107" t="s">
        <v>2322</v>
      </c>
      <c r="B27" s="112"/>
      <c r="C27" s="338"/>
    </row>
    <row r="28" spans="1:13" s="257" customFormat="1" ht="18.75" outlineLevel="1" x14ac:dyDescent="0.25">
      <c r="A28" s="326"/>
      <c r="B28" s="319" t="s">
        <v>2253</v>
      </c>
      <c r="C28" s="119" t="s">
        <v>1534</v>
      </c>
      <c r="D28" s="2"/>
      <c r="E28" s="2"/>
      <c r="F28" s="2"/>
      <c r="G28" s="2"/>
      <c r="H28" s="2"/>
      <c r="I28" s="2"/>
      <c r="J28" s="2"/>
      <c r="K28" s="2"/>
      <c r="L28" s="2"/>
      <c r="M28" s="2"/>
    </row>
    <row r="29" spans="1:13" s="257" customFormat="1" outlineLevel="1" x14ac:dyDescent="0.25">
      <c r="A29" s="107" t="s">
        <v>1191</v>
      </c>
      <c r="B29" s="80" t="s">
        <v>2251</v>
      </c>
      <c r="C29" s="338"/>
      <c r="D29" s="2"/>
      <c r="E29" s="2"/>
      <c r="F29" s="2"/>
      <c r="G29" s="2"/>
      <c r="H29" s="2"/>
      <c r="I29" s="2"/>
      <c r="J29" s="2"/>
      <c r="K29" s="2"/>
      <c r="L29" s="2"/>
      <c r="M29" s="2"/>
    </row>
    <row r="30" spans="1:13" s="257" customFormat="1" outlineLevel="1" x14ac:dyDescent="0.25">
      <c r="A30" s="107" t="s">
        <v>1194</v>
      </c>
      <c r="B30" s="80" t="s">
        <v>2252</v>
      </c>
      <c r="C30" s="338"/>
      <c r="D30" s="2"/>
      <c r="E30" s="2"/>
      <c r="F30" s="2"/>
      <c r="G30" s="2"/>
      <c r="H30" s="2"/>
      <c r="I30" s="2"/>
      <c r="J30" s="2"/>
      <c r="K30" s="2"/>
      <c r="L30" s="2"/>
      <c r="M30" s="2"/>
    </row>
    <row r="31" spans="1:13" s="257" customFormat="1" outlineLevel="1" x14ac:dyDescent="0.25">
      <c r="A31" s="107" t="s">
        <v>1197</v>
      </c>
      <c r="B31" s="80" t="s">
        <v>2250</v>
      </c>
      <c r="C31" s="338"/>
      <c r="D31" s="2"/>
      <c r="E31" s="2"/>
      <c r="F31" s="2"/>
      <c r="G31" s="2"/>
      <c r="H31" s="2"/>
      <c r="I31" s="2"/>
      <c r="J31" s="2"/>
      <c r="K31" s="2"/>
      <c r="L31" s="2"/>
      <c r="M31" s="2"/>
    </row>
    <row r="32" spans="1:13" s="257" customFormat="1" outlineLevel="1" x14ac:dyDescent="0.25">
      <c r="A32" s="107" t="s">
        <v>1200</v>
      </c>
      <c r="B32" s="390"/>
      <c r="C32" s="338"/>
      <c r="D32" s="2"/>
      <c r="E32" s="2"/>
      <c r="F32" s="2"/>
      <c r="G32" s="2"/>
      <c r="H32" s="2"/>
      <c r="I32" s="2"/>
      <c r="J32" s="2"/>
      <c r="K32" s="2"/>
      <c r="L32" s="2"/>
      <c r="M32" s="2"/>
    </row>
    <row r="33" spans="1:13" s="257" customFormat="1" outlineLevel="1" x14ac:dyDescent="0.25">
      <c r="A33" s="107" t="s">
        <v>1201</v>
      </c>
      <c r="B33" s="390"/>
      <c r="C33" s="338"/>
      <c r="D33" s="2"/>
      <c r="E33" s="2"/>
      <c r="F33" s="2"/>
      <c r="G33" s="2"/>
      <c r="H33" s="2"/>
      <c r="I33" s="2"/>
      <c r="J33" s="2"/>
      <c r="K33" s="2"/>
      <c r="L33" s="2"/>
      <c r="M33" s="2"/>
    </row>
    <row r="34" spans="1:13" s="257" customFormat="1" outlineLevel="1" x14ac:dyDescent="0.25">
      <c r="A34" s="107" t="s">
        <v>1520</v>
      </c>
      <c r="B34" s="390"/>
      <c r="C34" s="338"/>
      <c r="D34" s="2"/>
      <c r="E34" s="2"/>
      <c r="F34" s="2"/>
      <c r="G34" s="2"/>
      <c r="H34" s="2"/>
      <c r="I34" s="2"/>
      <c r="J34" s="2"/>
      <c r="K34" s="2"/>
      <c r="L34" s="2"/>
      <c r="M34" s="2"/>
    </row>
    <row r="35" spans="1:13" s="257" customFormat="1" outlineLevel="1" x14ac:dyDescent="0.25">
      <c r="A35" s="107" t="s">
        <v>2264</v>
      </c>
      <c r="B35" s="390"/>
      <c r="C35" s="338"/>
      <c r="D35" s="2"/>
      <c r="E35" s="2"/>
      <c r="F35" s="2"/>
      <c r="G35" s="2"/>
      <c r="H35" s="2"/>
      <c r="I35" s="2"/>
      <c r="J35" s="2"/>
      <c r="K35" s="2"/>
      <c r="L35" s="2"/>
      <c r="M35" s="2"/>
    </row>
    <row r="36" spans="1:13" s="257" customFormat="1" outlineLevel="1" x14ac:dyDescent="0.25">
      <c r="A36" s="107" t="s">
        <v>2265</v>
      </c>
      <c r="B36" s="390"/>
      <c r="C36" s="338"/>
      <c r="D36" s="2"/>
      <c r="E36" s="2"/>
      <c r="F36" s="2"/>
      <c r="G36" s="2"/>
      <c r="H36" s="2"/>
      <c r="I36" s="2"/>
      <c r="J36" s="2"/>
      <c r="K36" s="2"/>
      <c r="L36" s="2"/>
      <c r="M36" s="2"/>
    </row>
    <row r="37" spans="1:13" s="257" customFormat="1" outlineLevel="1" x14ac:dyDescent="0.25">
      <c r="A37" s="107" t="s">
        <v>2266</v>
      </c>
      <c r="B37" s="390"/>
      <c r="C37" s="338"/>
      <c r="D37" s="2"/>
      <c r="E37" s="2"/>
      <c r="F37" s="2"/>
      <c r="G37" s="2"/>
      <c r="H37" s="2"/>
      <c r="I37" s="2"/>
      <c r="J37" s="2"/>
      <c r="K37" s="2"/>
      <c r="L37" s="2"/>
      <c r="M37" s="2"/>
    </row>
    <row r="38" spans="1:13" s="257" customFormat="1" outlineLevel="1" x14ac:dyDescent="0.25">
      <c r="A38" s="107" t="s">
        <v>2267</v>
      </c>
      <c r="B38" s="390"/>
      <c r="C38" s="338"/>
      <c r="D38" s="2"/>
      <c r="E38" s="2"/>
      <c r="F38" s="2"/>
      <c r="G38" s="2"/>
      <c r="H38" s="2"/>
      <c r="I38" s="2"/>
      <c r="J38" s="2"/>
      <c r="K38" s="2"/>
      <c r="L38" s="2"/>
      <c r="M38" s="2"/>
    </row>
    <row r="39" spans="1:13" s="257" customFormat="1" outlineLevel="1" x14ac:dyDescent="0.25">
      <c r="A39" s="107" t="s">
        <v>2268</v>
      </c>
      <c r="B39" s="390"/>
      <c r="C39" s="338"/>
      <c r="D39" s="2"/>
      <c r="E39" s="2"/>
      <c r="F39" s="2"/>
      <c r="G39" s="2"/>
      <c r="H39" s="2"/>
      <c r="I39" s="2"/>
      <c r="J39" s="2"/>
      <c r="K39" s="2"/>
      <c r="L39" s="2"/>
      <c r="M39" s="2"/>
    </row>
    <row r="40" spans="1:13" s="257" customFormat="1" outlineLevel="1" x14ac:dyDescent="0.25">
      <c r="A40" s="107" t="s">
        <v>2269</v>
      </c>
      <c r="B40" s="390"/>
      <c r="C40" s="338"/>
      <c r="D40" s="2"/>
      <c r="E40" s="2"/>
      <c r="F40" s="2"/>
      <c r="G40" s="2"/>
      <c r="H40" s="2"/>
      <c r="I40" s="2"/>
      <c r="J40" s="2"/>
      <c r="K40" s="2"/>
      <c r="L40" s="2"/>
      <c r="M40" s="2"/>
    </row>
    <row r="41" spans="1:13" s="257" customFormat="1" outlineLevel="1" x14ac:dyDescent="0.25">
      <c r="A41" s="107" t="s">
        <v>2270</v>
      </c>
      <c r="B41" s="390"/>
      <c r="C41" s="338"/>
      <c r="D41" s="2"/>
      <c r="E41" s="2"/>
      <c r="F41" s="2"/>
      <c r="G41" s="2"/>
      <c r="H41" s="2"/>
      <c r="I41" s="2"/>
      <c r="J41" s="2"/>
      <c r="K41" s="2"/>
      <c r="L41" s="2"/>
      <c r="M41" s="2"/>
    </row>
    <row r="42" spans="1:13" s="257" customFormat="1" outlineLevel="1" x14ac:dyDescent="0.25">
      <c r="A42" s="107" t="s">
        <v>2271</v>
      </c>
      <c r="B42" s="390"/>
      <c r="C42" s="338"/>
      <c r="D42" s="2"/>
      <c r="E42" s="2"/>
      <c r="F42" s="2"/>
      <c r="G42" s="2"/>
      <c r="H42" s="2"/>
      <c r="I42" s="2"/>
      <c r="J42" s="2"/>
      <c r="K42" s="2"/>
      <c r="L42" s="2"/>
      <c r="M42" s="2"/>
    </row>
    <row r="43" spans="1:13" s="257" customFormat="1" outlineLevel="1" x14ac:dyDescent="0.25">
      <c r="A43" s="107" t="s">
        <v>2272</v>
      </c>
      <c r="B43" s="390"/>
      <c r="C43" s="338"/>
      <c r="D43" s="2"/>
      <c r="E43" s="2"/>
      <c r="F43" s="2"/>
      <c r="G43" s="2"/>
      <c r="H43" s="2"/>
      <c r="I43" s="2"/>
      <c r="J43" s="2"/>
      <c r="K43" s="2"/>
      <c r="L43" s="2"/>
      <c r="M43" s="2"/>
    </row>
    <row r="44" spans="1:13" ht="18.75" x14ac:dyDescent="0.25">
      <c r="A44" s="77"/>
      <c r="B44" s="77" t="s">
        <v>2254</v>
      </c>
      <c r="C44" s="119" t="s">
        <v>1190</v>
      </c>
    </row>
    <row r="45" spans="1:13" x14ac:dyDescent="0.25">
      <c r="A45" s="1" t="s">
        <v>1202</v>
      </c>
      <c r="B45" s="84" t="s">
        <v>1192</v>
      </c>
      <c r="C45" s="66" t="s">
        <v>1193</v>
      </c>
    </row>
    <row r="46" spans="1:13" x14ac:dyDescent="0.25">
      <c r="A46" s="216" t="s">
        <v>2256</v>
      </c>
      <c r="B46" s="84" t="s">
        <v>1195</v>
      </c>
      <c r="C46" s="66" t="s">
        <v>1196</v>
      </c>
    </row>
    <row r="47" spans="1:13" x14ac:dyDescent="0.25">
      <c r="A47" s="216" t="s">
        <v>2257</v>
      </c>
      <c r="B47" s="84" t="s">
        <v>1198</v>
      </c>
      <c r="C47" s="66" t="s">
        <v>1199</v>
      </c>
    </row>
    <row r="48" spans="1:13" outlineLevel="1" x14ac:dyDescent="0.25">
      <c r="A48" s="1" t="s">
        <v>1203</v>
      </c>
      <c r="B48" s="332"/>
      <c r="C48" s="338"/>
    </row>
    <row r="49" spans="1:3" outlineLevel="1" x14ac:dyDescent="0.25">
      <c r="A49" s="216" t="s">
        <v>1204</v>
      </c>
      <c r="B49" s="332"/>
      <c r="C49" s="338"/>
    </row>
    <row r="50" spans="1:3" outlineLevel="1" x14ac:dyDescent="0.25">
      <c r="A50" s="216" t="s">
        <v>1205</v>
      </c>
      <c r="B50" s="391"/>
      <c r="C50" s="338"/>
    </row>
    <row r="51" spans="1:3" ht="18.75" x14ac:dyDescent="0.25">
      <c r="A51" s="77"/>
      <c r="B51" s="77" t="s">
        <v>2255</v>
      </c>
      <c r="C51" s="119" t="s">
        <v>1534</v>
      </c>
    </row>
    <row r="52" spans="1:3" ht="205.9" customHeight="1" x14ac:dyDescent="0.25">
      <c r="A52" s="1" t="s">
        <v>2258</v>
      </c>
      <c r="B52" s="744" t="s">
        <v>3166</v>
      </c>
      <c r="C52" s="733" t="s">
        <v>3167</v>
      </c>
    </row>
    <row r="53" spans="1:3" ht="198.6" customHeight="1" x14ac:dyDescent="0.25">
      <c r="A53" s="1" t="s">
        <v>2259</v>
      </c>
      <c r="B53" s="749" t="s">
        <v>2954</v>
      </c>
      <c r="C53" s="383" t="s">
        <v>3168</v>
      </c>
    </row>
    <row r="54" spans="1:3" x14ac:dyDescent="0.25">
      <c r="A54" s="216" t="s">
        <v>2260</v>
      </c>
      <c r="B54" s="332"/>
      <c r="C54" s="392"/>
    </row>
    <row r="55" spans="1:3" x14ac:dyDescent="0.25">
      <c r="A55" s="216" t="s">
        <v>2261</v>
      </c>
      <c r="B55" s="332"/>
      <c r="C55" s="392"/>
    </row>
    <row r="56" spans="1:3" x14ac:dyDescent="0.25">
      <c r="A56" s="216" t="s">
        <v>2262</v>
      </c>
      <c r="B56" s="332"/>
      <c r="C56" s="392"/>
    </row>
    <row r="57" spans="1:3" x14ac:dyDescent="0.25">
      <c r="A57" s="216" t="s">
        <v>2263</v>
      </c>
      <c r="B57" s="332"/>
      <c r="C57" s="392"/>
    </row>
    <row r="58" spans="1:3" x14ac:dyDescent="0.25">
      <c r="B58" s="83"/>
    </row>
    <row r="59" spans="1:3" x14ac:dyDescent="0.25">
      <c r="B59" s="83"/>
    </row>
    <row r="60" spans="1:3" x14ac:dyDescent="0.25">
      <c r="B60" s="83"/>
    </row>
    <row r="61" spans="1:3" x14ac:dyDescent="0.25">
      <c r="B61" s="83"/>
    </row>
    <row r="62" spans="1:3" x14ac:dyDescent="0.25">
      <c r="B62" s="83"/>
    </row>
    <row r="63" spans="1:3" x14ac:dyDescent="0.25">
      <c r="B63" s="83"/>
    </row>
    <row r="64" spans="1:3" x14ac:dyDescent="0.25">
      <c r="B64" s="83"/>
    </row>
    <row r="65" spans="2:2" x14ac:dyDescent="0.25">
      <c r="B65" s="83"/>
    </row>
    <row r="66" spans="2:2" x14ac:dyDescent="0.25">
      <c r="B66" s="83"/>
    </row>
    <row r="67" spans="2:2" x14ac:dyDescent="0.25">
      <c r="B67" s="83"/>
    </row>
    <row r="68" spans="2:2" x14ac:dyDescent="0.25">
      <c r="B68" s="83"/>
    </row>
    <row r="69" spans="2:2" x14ac:dyDescent="0.25">
      <c r="B69" s="83"/>
    </row>
    <row r="70" spans="2:2" x14ac:dyDescent="0.25">
      <c r="B70" s="83"/>
    </row>
    <row r="71" spans="2:2" x14ac:dyDescent="0.25">
      <c r="B71" s="83"/>
    </row>
    <row r="72" spans="2:2" x14ac:dyDescent="0.25">
      <c r="B72" s="83"/>
    </row>
    <row r="73" spans="2:2" x14ac:dyDescent="0.25">
      <c r="B73" s="83"/>
    </row>
    <row r="74" spans="2:2" x14ac:dyDescent="0.25">
      <c r="B74" s="83"/>
    </row>
    <row r="75" spans="2:2" x14ac:dyDescent="0.25">
      <c r="B75" s="83"/>
    </row>
    <row r="76" spans="2:2" x14ac:dyDescent="0.25">
      <c r="B76" s="83"/>
    </row>
    <row r="77" spans="2:2" x14ac:dyDescent="0.25">
      <c r="B77" s="83"/>
    </row>
    <row r="78" spans="2:2" x14ac:dyDescent="0.25">
      <c r="B78" s="83"/>
    </row>
    <row r="79" spans="2:2" x14ac:dyDescent="0.25">
      <c r="B79" s="83"/>
    </row>
    <row r="80" spans="2:2" x14ac:dyDescent="0.25">
      <c r="B80" s="83"/>
    </row>
    <row r="81" spans="2:2" x14ac:dyDescent="0.25">
      <c r="B81" s="83"/>
    </row>
    <row r="82" spans="2:2" x14ac:dyDescent="0.25">
      <c r="B82" s="83"/>
    </row>
    <row r="83" spans="2:2" x14ac:dyDescent="0.25">
      <c r="B83" s="83"/>
    </row>
    <row r="84" spans="2:2" x14ac:dyDescent="0.25">
      <c r="B84" s="83"/>
    </row>
    <row r="85" spans="2:2" x14ac:dyDescent="0.25">
      <c r="B85" s="83"/>
    </row>
    <row r="86" spans="2:2" x14ac:dyDescent="0.25">
      <c r="B86" s="83"/>
    </row>
    <row r="87" spans="2:2" x14ac:dyDescent="0.25">
      <c r="B87" s="83"/>
    </row>
    <row r="88" spans="2:2" x14ac:dyDescent="0.25">
      <c r="B88" s="83"/>
    </row>
    <row r="89" spans="2:2" x14ac:dyDescent="0.25">
      <c r="B89" s="83"/>
    </row>
    <row r="90" spans="2:2" x14ac:dyDescent="0.25">
      <c r="B90" s="83"/>
    </row>
    <row r="91" spans="2:2" x14ac:dyDescent="0.25">
      <c r="B91" s="83"/>
    </row>
    <row r="92" spans="2:2" x14ac:dyDescent="0.25">
      <c r="B92" s="83"/>
    </row>
    <row r="93" spans="2:2" x14ac:dyDescent="0.25">
      <c r="B93" s="83"/>
    </row>
    <row r="94" spans="2:2" x14ac:dyDescent="0.25">
      <c r="B94" s="83"/>
    </row>
    <row r="95" spans="2:2" x14ac:dyDescent="0.25">
      <c r="B95" s="83"/>
    </row>
    <row r="96" spans="2:2" x14ac:dyDescent="0.25">
      <c r="B96" s="83"/>
    </row>
    <row r="97" spans="2:2" x14ac:dyDescent="0.25">
      <c r="B97" s="83"/>
    </row>
    <row r="98" spans="2:2" x14ac:dyDescent="0.25">
      <c r="B98" s="83"/>
    </row>
    <row r="99" spans="2:2" x14ac:dyDescent="0.25">
      <c r="B99" s="83"/>
    </row>
    <row r="100" spans="2:2" x14ac:dyDescent="0.25">
      <c r="B100" s="83"/>
    </row>
    <row r="101" spans="2:2" x14ac:dyDescent="0.25">
      <c r="B101" s="83"/>
    </row>
    <row r="102" spans="2:2" x14ac:dyDescent="0.25">
      <c r="B102" s="83"/>
    </row>
    <row r="103" spans="2:2" x14ac:dyDescent="0.25">
      <c r="B103" s="64"/>
    </row>
    <row r="104" spans="2:2" x14ac:dyDescent="0.25">
      <c r="B104" s="64"/>
    </row>
    <row r="105" spans="2:2" x14ac:dyDescent="0.25">
      <c r="B105" s="64"/>
    </row>
    <row r="106" spans="2:2" x14ac:dyDescent="0.25">
      <c r="B106" s="64"/>
    </row>
    <row r="107" spans="2:2" x14ac:dyDescent="0.25">
      <c r="B107" s="64"/>
    </row>
    <row r="108" spans="2:2" x14ac:dyDescent="0.25">
      <c r="B108" s="64"/>
    </row>
    <row r="109" spans="2:2" x14ac:dyDescent="0.25">
      <c r="B109" s="64"/>
    </row>
    <row r="110" spans="2:2" x14ac:dyDescent="0.25">
      <c r="B110" s="64"/>
    </row>
    <row r="111" spans="2:2" x14ac:dyDescent="0.25">
      <c r="B111" s="64"/>
    </row>
    <row r="112" spans="2:2" x14ac:dyDescent="0.25">
      <c r="B112" s="64"/>
    </row>
    <row r="113" spans="2:2" x14ac:dyDescent="0.25">
      <c r="B113" s="83"/>
    </row>
    <row r="114" spans="2:2" x14ac:dyDescent="0.25">
      <c r="B114" s="83"/>
    </row>
    <row r="115" spans="2:2" x14ac:dyDescent="0.25">
      <c r="B115" s="83"/>
    </row>
    <row r="116" spans="2:2" x14ac:dyDescent="0.25">
      <c r="B116" s="83"/>
    </row>
    <row r="117" spans="2:2" x14ac:dyDescent="0.25">
      <c r="B117" s="83"/>
    </row>
    <row r="118" spans="2:2" x14ac:dyDescent="0.25">
      <c r="B118" s="83"/>
    </row>
    <row r="119" spans="2:2" x14ac:dyDescent="0.25">
      <c r="B119" s="83"/>
    </row>
    <row r="120" spans="2:2" x14ac:dyDescent="0.25">
      <c r="B120" s="83"/>
    </row>
    <row r="121" spans="2:2" x14ac:dyDescent="0.25">
      <c r="B121" s="62"/>
    </row>
    <row r="122" spans="2:2" x14ac:dyDescent="0.25">
      <c r="B122" s="83"/>
    </row>
    <row r="123" spans="2:2" x14ac:dyDescent="0.25">
      <c r="B123" s="83"/>
    </row>
    <row r="124" spans="2:2" x14ac:dyDescent="0.25">
      <c r="B124" s="83"/>
    </row>
    <row r="125" spans="2:2" x14ac:dyDescent="0.25">
      <c r="B125" s="83"/>
    </row>
    <row r="126" spans="2:2" x14ac:dyDescent="0.25">
      <c r="B126" s="83"/>
    </row>
    <row r="127" spans="2:2" x14ac:dyDescent="0.25">
      <c r="B127" s="83"/>
    </row>
    <row r="128" spans="2:2" x14ac:dyDescent="0.25">
      <c r="B128" s="83"/>
    </row>
    <row r="129" spans="2:2" x14ac:dyDescent="0.25">
      <c r="B129" s="83"/>
    </row>
    <row r="130" spans="2:2" x14ac:dyDescent="0.25">
      <c r="B130" s="83"/>
    </row>
    <row r="131" spans="2:2" x14ac:dyDescent="0.25">
      <c r="B131" s="83"/>
    </row>
    <row r="132" spans="2:2" x14ac:dyDescent="0.25">
      <c r="B132" s="83"/>
    </row>
    <row r="133" spans="2:2" x14ac:dyDescent="0.25">
      <c r="B133" s="83"/>
    </row>
    <row r="134" spans="2:2" x14ac:dyDescent="0.25">
      <c r="B134" s="83"/>
    </row>
    <row r="135" spans="2:2" x14ac:dyDescent="0.25">
      <c r="B135" s="83"/>
    </row>
    <row r="136" spans="2:2" x14ac:dyDescent="0.25">
      <c r="B136" s="83"/>
    </row>
    <row r="137" spans="2:2" x14ac:dyDescent="0.25">
      <c r="B137" s="83"/>
    </row>
    <row r="138" spans="2:2" x14ac:dyDescent="0.25">
      <c r="B138" s="83"/>
    </row>
    <row r="140" spans="2:2" x14ac:dyDescent="0.25">
      <c r="B140" s="83"/>
    </row>
    <row r="141" spans="2:2" x14ac:dyDescent="0.25">
      <c r="B141" s="83"/>
    </row>
    <row r="142" spans="2:2" x14ac:dyDescent="0.25">
      <c r="B142" s="83"/>
    </row>
    <row r="147" spans="2:2" x14ac:dyDescent="0.25">
      <c r="B147" s="72"/>
    </row>
    <row r="148" spans="2:2" x14ac:dyDescent="0.25">
      <c r="B148" s="120"/>
    </row>
    <row r="154" spans="2:2" x14ac:dyDescent="0.25">
      <c r="B154" s="84"/>
    </row>
    <row r="155" spans="2:2" x14ac:dyDescent="0.25">
      <c r="B155" s="83"/>
    </row>
    <row r="157" spans="2:2" x14ac:dyDescent="0.25">
      <c r="B157" s="83"/>
    </row>
    <row r="158" spans="2:2" x14ac:dyDescent="0.25">
      <c r="B158" s="83"/>
    </row>
    <row r="159" spans="2:2" x14ac:dyDescent="0.25">
      <c r="B159" s="83"/>
    </row>
    <row r="160" spans="2:2" x14ac:dyDescent="0.25">
      <c r="B160" s="83"/>
    </row>
    <row r="161" spans="2:2" x14ac:dyDescent="0.25">
      <c r="B161" s="83"/>
    </row>
    <row r="162" spans="2:2" x14ac:dyDescent="0.25">
      <c r="B162" s="83"/>
    </row>
    <row r="163" spans="2:2" x14ac:dyDescent="0.25">
      <c r="B163" s="83"/>
    </row>
    <row r="164" spans="2:2" x14ac:dyDescent="0.25">
      <c r="B164" s="83"/>
    </row>
    <row r="165" spans="2:2" x14ac:dyDescent="0.25">
      <c r="B165" s="83"/>
    </row>
    <row r="166" spans="2:2" x14ac:dyDescent="0.25">
      <c r="B166" s="83"/>
    </row>
    <row r="167" spans="2:2" x14ac:dyDescent="0.25">
      <c r="B167" s="83"/>
    </row>
    <row r="168" spans="2:2" x14ac:dyDescent="0.25">
      <c r="B168" s="83"/>
    </row>
    <row r="265" spans="2:2" x14ac:dyDescent="0.25">
      <c r="B265" s="80"/>
    </row>
    <row r="266" spans="2:2" x14ac:dyDescent="0.25">
      <c r="B266" s="83"/>
    </row>
    <row r="267" spans="2:2" x14ac:dyDescent="0.25">
      <c r="B267" s="83"/>
    </row>
    <row r="270" spans="2:2" x14ac:dyDescent="0.25">
      <c r="B270" s="83"/>
    </row>
    <row r="286" spans="2:2" x14ac:dyDescent="0.25">
      <c r="B286" s="80"/>
    </row>
    <row r="316" spans="2:2" x14ac:dyDescent="0.25">
      <c r="B316" s="72"/>
    </row>
    <row r="317" spans="2:2" x14ac:dyDescent="0.25">
      <c r="B317" s="83"/>
    </row>
    <row r="319" spans="2:2" x14ac:dyDescent="0.25">
      <c r="B319" s="83"/>
    </row>
    <row r="320" spans="2:2" x14ac:dyDescent="0.25">
      <c r="B320" s="83"/>
    </row>
    <row r="321" spans="2:2" x14ac:dyDescent="0.25">
      <c r="B321" s="83"/>
    </row>
    <row r="322" spans="2:2" x14ac:dyDescent="0.25">
      <c r="B322" s="83"/>
    </row>
    <row r="323" spans="2:2" x14ac:dyDescent="0.25">
      <c r="B323" s="83"/>
    </row>
    <row r="324" spans="2:2" x14ac:dyDescent="0.25">
      <c r="B324" s="83"/>
    </row>
    <row r="325" spans="2:2" x14ac:dyDescent="0.25">
      <c r="B325" s="83"/>
    </row>
    <row r="326" spans="2:2" x14ac:dyDescent="0.25">
      <c r="B326" s="83"/>
    </row>
    <row r="327" spans="2:2" x14ac:dyDescent="0.25">
      <c r="B327" s="83"/>
    </row>
    <row r="328" spans="2:2" x14ac:dyDescent="0.25">
      <c r="B328" s="83"/>
    </row>
    <row r="329" spans="2:2" x14ac:dyDescent="0.25">
      <c r="B329" s="83"/>
    </row>
    <row r="330" spans="2:2" x14ac:dyDescent="0.25">
      <c r="B330" s="83"/>
    </row>
    <row r="342" spans="2:2" x14ac:dyDescent="0.25">
      <c r="B342" s="83"/>
    </row>
    <row r="343" spans="2:2" x14ac:dyDescent="0.25">
      <c r="B343" s="83"/>
    </row>
    <row r="344" spans="2:2" x14ac:dyDescent="0.25">
      <c r="B344" s="83"/>
    </row>
    <row r="345" spans="2:2" x14ac:dyDescent="0.25">
      <c r="B345" s="83"/>
    </row>
    <row r="346" spans="2:2" x14ac:dyDescent="0.25">
      <c r="B346" s="83"/>
    </row>
    <row r="347" spans="2:2" x14ac:dyDescent="0.25">
      <c r="B347" s="83"/>
    </row>
    <row r="348" spans="2:2" x14ac:dyDescent="0.25">
      <c r="B348" s="83"/>
    </row>
    <row r="349" spans="2:2" x14ac:dyDescent="0.25">
      <c r="B349" s="83"/>
    </row>
    <row r="350" spans="2:2" x14ac:dyDescent="0.25">
      <c r="B350" s="83"/>
    </row>
    <row r="352" spans="2:2" x14ac:dyDescent="0.25">
      <c r="B352" s="83"/>
    </row>
    <row r="353" spans="2:2" x14ac:dyDescent="0.25">
      <c r="B353" s="83"/>
    </row>
    <row r="354" spans="2:2" x14ac:dyDescent="0.25">
      <c r="B354" s="83"/>
    </row>
    <row r="355" spans="2:2" x14ac:dyDescent="0.25">
      <c r="B355" s="83"/>
    </row>
    <row r="356" spans="2:2" x14ac:dyDescent="0.25">
      <c r="B356" s="83"/>
    </row>
    <row r="358" spans="2:2" x14ac:dyDescent="0.25">
      <c r="B358" s="83"/>
    </row>
    <row r="361" spans="2:2" x14ac:dyDescent="0.25">
      <c r="B361" s="83"/>
    </row>
    <row r="364" spans="2:2" x14ac:dyDescent="0.25">
      <c r="B364" s="83"/>
    </row>
    <row r="365" spans="2:2" x14ac:dyDescent="0.25">
      <c r="B365" s="83"/>
    </row>
    <row r="366" spans="2:2" x14ac:dyDescent="0.25">
      <c r="B366" s="83"/>
    </row>
    <row r="367" spans="2:2" x14ac:dyDescent="0.25">
      <c r="B367" s="83"/>
    </row>
    <row r="368" spans="2:2" x14ac:dyDescent="0.25">
      <c r="B368" s="83"/>
    </row>
    <row r="369" spans="2:2" x14ac:dyDescent="0.25">
      <c r="B369" s="83"/>
    </row>
    <row r="370" spans="2:2" x14ac:dyDescent="0.25">
      <c r="B370" s="83"/>
    </row>
    <row r="371" spans="2:2" x14ac:dyDescent="0.25">
      <c r="B371" s="83"/>
    </row>
    <row r="372" spans="2:2" x14ac:dyDescent="0.25">
      <c r="B372" s="83"/>
    </row>
    <row r="373" spans="2:2" x14ac:dyDescent="0.25">
      <c r="B373" s="83"/>
    </row>
    <row r="374" spans="2:2" x14ac:dyDescent="0.25">
      <c r="B374" s="83"/>
    </row>
    <row r="375" spans="2:2" x14ac:dyDescent="0.25">
      <c r="B375" s="83"/>
    </row>
    <row r="376" spans="2:2" x14ac:dyDescent="0.25">
      <c r="B376" s="83"/>
    </row>
    <row r="377" spans="2:2" x14ac:dyDescent="0.25">
      <c r="B377" s="83"/>
    </row>
    <row r="378" spans="2:2" x14ac:dyDescent="0.25">
      <c r="B378" s="83"/>
    </row>
    <row r="379" spans="2:2" x14ac:dyDescent="0.25">
      <c r="B379" s="83"/>
    </row>
    <row r="380" spans="2:2" x14ac:dyDescent="0.25">
      <c r="B380" s="83"/>
    </row>
    <row r="381" spans="2:2" x14ac:dyDescent="0.25">
      <c r="B381" s="83"/>
    </row>
    <row r="382" spans="2:2" x14ac:dyDescent="0.25">
      <c r="B382" s="83"/>
    </row>
    <row r="386" spans="2:2" x14ac:dyDescent="0.25">
      <c r="B386" s="72"/>
    </row>
    <row r="403" spans="2:2" x14ac:dyDescent="0.25">
      <c r="B403" s="121"/>
    </row>
  </sheetData>
  <sheetProtection algorithmName="SHA-512" hashValue="jySoALn7LDOhha8ua9TGLXH1VrKh0MGcu1FvFrRAkbMk+kwVcs+S0sLVddwXRCEg364ItP+2zLriV5w4JOiGhg==" saltValue="3CINhxJ6Bg7GTNvGGRwXHw==" spinCount="100000" sheet="1" formatCells="0" formatColumns="0" formatRows="0" insertHyperlinks="0" sort="0" autoFilter="0" pivotTables="0"/>
  <protectedRanges>
    <protectedRange sqref="B21 C52:C88 B52 B24:B27 C13:C20 B32:C43 C29:C31 A53:B88 C23:C27 C6:C11" name="Glossary"/>
  </protectedRanges>
  <phoneticPr fontId="47"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14</vt:i4>
      </vt:variant>
    </vt:vector>
  </HeadingPairs>
  <TitlesOfParts>
    <vt:vector size="29"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Optional Sustainable M data</vt:lpstr>
      <vt:lpstr>Temp. Optional COVID 19 imp</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'Completion Instructions'!Print_Area</vt:lpstr>
      <vt:lpstr>Disclaimer!Print_Area</vt:lpstr>
      <vt:lpstr>'E. Optional ECB-ECAIs data'!Print_Area</vt:lpstr>
      <vt:lpstr>FAQ!Print_Area</vt:lpstr>
      <vt:lpstr>Introduction!Print_Area</vt:lpstr>
      <vt:lpstr>Disclaimer!Print_Titles</vt:lpstr>
      <vt:lpstr>FAQ!Print_Titles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Peng, Charlene</cp:lastModifiedBy>
  <cp:lastPrinted>2016-05-20T08:25:54Z</cp:lastPrinted>
  <dcterms:created xsi:type="dcterms:W3CDTF">2016-04-21T08:07:20Z</dcterms:created>
  <dcterms:modified xsi:type="dcterms:W3CDTF">2022-10-14T18:13:33Z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0cf00cb3-7a5d-4674-b157-6d675423df49_Enabled">
    <vt:lpwstr>true</vt:lpwstr>
  </property>
  <property fmtid="{D5CDD505-2E9C-101B-9397-08002B2CF9AE}" pid="5" name="MSIP_Label_0cf00cb3-7a5d-4674-b157-6d675423df49_SetDate">
    <vt:lpwstr>2022-08-11T16:01:46Z</vt:lpwstr>
  </property>
  <property fmtid="{D5CDD505-2E9C-101B-9397-08002B2CF9AE}" pid="6" name="MSIP_Label_0cf00cb3-7a5d-4674-b157-6d675423df49_Method">
    <vt:lpwstr>Standard</vt:lpwstr>
  </property>
  <property fmtid="{D5CDD505-2E9C-101B-9397-08002B2CF9AE}" pid="7" name="MSIP_Label_0cf00cb3-7a5d-4674-b157-6d675423df49_Name">
    <vt:lpwstr>Internal</vt:lpwstr>
  </property>
  <property fmtid="{D5CDD505-2E9C-101B-9397-08002B2CF9AE}" pid="8" name="MSIP_Label_0cf00cb3-7a5d-4674-b157-6d675423df49_SiteId">
    <vt:lpwstr>ece76e02-a02b-4c4a-906d-98a34c5ce07a</vt:lpwstr>
  </property>
  <property fmtid="{D5CDD505-2E9C-101B-9397-08002B2CF9AE}" pid="9" name="MSIP_Label_0cf00cb3-7a5d-4674-b157-6d675423df49_ActionId">
    <vt:lpwstr>82746d55-3f58-4de4-b67c-867cae4652ed</vt:lpwstr>
  </property>
  <property fmtid="{D5CDD505-2E9C-101B-9397-08002B2CF9AE}" pid="10" name="MSIP_Label_0cf00cb3-7a5d-4674-b157-6d675423df49_ContentBits">
    <vt:lpwstr>0</vt:lpwstr>
  </property>
</Properties>
</file>